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DATABASE DINAS\BID. KAN\2024\BUDIDAYA\"/>
    </mc:Choice>
  </mc:AlternateContent>
  <xr:revisionPtr revIDLastSave="0" documentId="13_ncr:1_{9852D3FE-40FF-4DAD-AC56-C308D1ADA3C9}" xr6:coauthVersionLast="47" xr6:coauthVersionMax="47" xr10:uidLastSave="{00000000-0000-0000-0000-000000000000}"/>
  <bookViews>
    <workbookView xWindow="-110" yWindow="-110" windowWidth="19420" windowHeight="10300" firstSheet="1" activeTab="4" xr2:uid="{00000000-000D-0000-FFFF-FFFF00000000}"/>
  </bookViews>
  <sheets>
    <sheet name="RTP" sheetId="1" r:id="rId1"/>
    <sheet name="TRIWULAN 1" sheetId="5" r:id="rId2"/>
    <sheet name="TRIWULAN 2" sheetId="12" r:id="rId3"/>
    <sheet name="PROD PER KEC S1" sheetId="9" r:id="rId4"/>
    <sheet name="Nilai Produksi" sheetId="7" r:id="rId5"/>
    <sheet name="harga ikan" sheetId="8" r:id="rId6"/>
  </sheets>
  <definedNames>
    <definedName name="_xlnm.Print_Area" localSheetId="5">'harga ikan'!$A$1:$H$26</definedName>
    <definedName name="_xlnm.Print_Area" localSheetId="3">'PROD PER KEC S1'!$A$1:$H$21</definedName>
    <definedName name="_xlnm.Print_Area" localSheetId="0">RTP!$A$1:$E$13</definedName>
    <definedName name="_xlnm.Print_Area" localSheetId="1">'TRIWULAN 1'!$A$1:$G$31</definedName>
    <definedName name="_xlnm.Print_Area" localSheetId="2">'TRIWULAN 2'!$A$1:$G$32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7" i="7" l="1"/>
  <c r="U16" i="7"/>
  <c r="I5" i="9"/>
  <c r="M20" i="1" l="1"/>
  <c r="K20" i="1"/>
  <c r="J20" i="1"/>
  <c r="I20" i="1"/>
  <c r="D6" i="1" l="1"/>
  <c r="G29" i="5" l="1"/>
  <c r="G28" i="5"/>
  <c r="G26" i="5"/>
  <c r="G25" i="5"/>
  <c r="G24" i="5"/>
  <c r="G23" i="5"/>
  <c r="G22" i="5"/>
  <c r="G20" i="5"/>
  <c r="G19" i="5"/>
  <c r="G17" i="5"/>
  <c r="G16" i="5"/>
  <c r="G15" i="5"/>
  <c r="G14" i="5"/>
  <c r="G12" i="5"/>
  <c r="G11" i="5"/>
  <c r="G10" i="5"/>
  <c r="G13" i="5" s="1"/>
  <c r="G8" i="5"/>
  <c r="G7" i="5"/>
  <c r="G6" i="5"/>
  <c r="G30" i="12"/>
  <c r="G29" i="12"/>
  <c r="G27" i="12"/>
  <c r="G26" i="12"/>
  <c r="G25" i="12"/>
  <c r="G24" i="12"/>
  <c r="G23" i="12"/>
  <c r="G22" i="12"/>
  <c r="G20" i="12"/>
  <c r="G19" i="12"/>
  <c r="G17" i="12"/>
  <c r="G16" i="12"/>
  <c r="G15" i="12"/>
  <c r="G14" i="12"/>
  <c r="G12" i="12"/>
  <c r="G11" i="12"/>
  <c r="G10" i="12"/>
  <c r="G8" i="12"/>
  <c r="G7" i="12"/>
  <c r="G21" i="5" l="1"/>
  <c r="G27" i="5"/>
  <c r="G30" i="5"/>
  <c r="G31" i="12"/>
  <c r="G28" i="12"/>
  <c r="G21" i="12"/>
  <c r="G18" i="12"/>
  <c r="G13" i="12"/>
  <c r="G9" i="5"/>
  <c r="G18" i="5"/>
  <c r="D9" i="8" l="1"/>
  <c r="E9" i="8" s="1"/>
  <c r="F9" i="8" s="1"/>
  <c r="E8" i="8"/>
  <c r="G7" i="8"/>
  <c r="E7" i="8"/>
  <c r="D8" i="8"/>
  <c r="F8" i="8" s="1"/>
  <c r="H8" i="8" s="1"/>
  <c r="L11" i="5" l="1"/>
  <c r="L10" i="5"/>
  <c r="L9" i="5"/>
  <c r="L8" i="5"/>
  <c r="L7" i="5"/>
  <c r="L6" i="5"/>
  <c r="D30" i="5"/>
  <c r="D27" i="5"/>
  <c r="D21" i="5"/>
  <c r="D18" i="5"/>
  <c r="D13" i="5"/>
  <c r="D9" i="5"/>
  <c r="D31" i="5" l="1"/>
  <c r="L12" i="5"/>
  <c r="D7" i="1"/>
  <c r="D8" i="1"/>
  <c r="D9" i="1"/>
  <c r="D10" i="1"/>
  <c r="D11" i="1"/>
  <c r="I22" i="9" l="1"/>
  <c r="L20" i="1" l="1"/>
  <c r="N20" i="1"/>
  <c r="I21" i="1" l="1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E27" i="5" l="1"/>
  <c r="F27" i="5"/>
  <c r="L23" i="12" l="1"/>
  <c r="C20" i="9" l="1"/>
  <c r="H27" i="12"/>
  <c r="O14" i="7" s="1"/>
  <c r="F9" i="12" l="1"/>
  <c r="F31" i="12" l="1"/>
  <c r="E31" i="12"/>
  <c r="D31" i="12"/>
  <c r="F28" i="12"/>
  <c r="E28" i="12"/>
  <c r="D28" i="12"/>
  <c r="F21" i="12"/>
  <c r="E21" i="12"/>
  <c r="D21" i="12"/>
  <c r="F18" i="12"/>
  <c r="E18" i="12"/>
  <c r="D18" i="12"/>
  <c r="F13" i="12"/>
  <c r="E13" i="12"/>
  <c r="D13" i="12"/>
  <c r="E9" i="12"/>
  <c r="D9" i="12"/>
  <c r="G6" i="12"/>
  <c r="H6" i="12" s="1"/>
  <c r="C8" i="7" s="1"/>
  <c r="E32" i="12" l="1"/>
  <c r="H17" i="12"/>
  <c r="I10" i="7" s="1"/>
  <c r="H30" i="12"/>
  <c r="R10" i="7" s="1"/>
  <c r="F32" i="12"/>
  <c r="D32" i="12"/>
  <c r="G9" i="12"/>
  <c r="G32" i="12" l="1"/>
  <c r="H19" i="12"/>
  <c r="L9" i="7" s="1"/>
  <c r="H20" i="9" l="1"/>
  <c r="G20" i="9"/>
  <c r="F20" i="9"/>
  <c r="E20" i="9"/>
  <c r="D20" i="9"/>
  <c r="T15" i="7"/>
  <c r="Q15" i="7"/>
  <c r="N15" i="7"/>
  <c r="Q14" i="7"/>
  <c r="U14" i="7" s="1"/>
  <c r="T12" i="7"/>
  <c r="K12" i="7"/>
  <c r="H11" i="7"/>
  <c r="U11" i="7" s="1"/>
  <c r="T10" i="7"/>
  <c r="K10" i="7"/>
  <c r="N9" i="7"/>
  <c r="E8" i="7"/>
  <c r="F30" i="5"/>
  <c r="E30" i="5"/>
  <c r="H29" i="12"/>
  <c r="R9" i="7" s="1"/>
  <c r="R16" i="7" s="1"/>
  <c r="H26" i="12"/>
  <c r="O13" i="7" s="1"/>
  <c r="Q13" i="7" s="1"/>
  <c r="U13" i="7" s="1"/>
  <c r="H25" i="12"/>
  <c r="O12" i="7" s="1"/>
  <c r="Q12" i="7" s="1"/>
  <c r="H24" i="12"/>
  <c r="O10" i="7" s="1"/>
  <c r="Q10" i="7" s="1"/>
  <c r="H23" i="12"/>
  <c r="O9" i="7" s="1"/>
  <c r="Q9" i="7" s="1"/>
  <c r="H22" i="12"/>
  <c r="O8" i="7" s="1"/>
  <c r="Q8" i="7" s="1"/>
  <c r="F21" i="5"/>
  <c r="E21" i="5"/>
  <c r="F18" i="5"/>
  <c r="E18" i="5"/>
  <c r="H16" i="12"/>
  <c r="H15" i="12"/>
  <c r="I8" i="7" s="1"/>
  <c r="K8" i="7" s="1"/>
  <c r="H14" i="12"/>
  <c r="I7" i="7" s="1"/>
  <c r="K7" i="7" s="1"/>
  <c r="U7" i="7" s="1"/>
  <c r="F13" i="5"/>
  <c r="E13" i="5"/>
  <c r="H12" i="12"/>
  <c r="H11" i="12"/>
  <c r="H10" i="12"/>
  <c r="F9" i="7" s="1"/>
  <c r="F9" i="5"/>
  <c r="E9" i="5"/>
  <c r="H8" i="12"/>
  <c r="C10" i="7" s="1"/>
  <c r="E10" i="7" s="1"/>
  <c r="H7" i="12"/>
  <c r="C9" i="7" s="1"/>
  <c r="E12" i="1"/>
  <c r="D12" i="1"/>
  <c r="C12" i="1"/>
  <c r="U8" i="7" l="1"/>
  <c r="F12" i="7"/>
  <c r="H12" i="7" s="1"/>
  <c r="U12" i="7" s="1"/>
  <c r="T9" i="7"/>
  <c r="T16" i="7" s="1"/>
  <c r="F10" i="7"/>
  <c r="H10" i="7" s="1"/>
  <c r="C16" i="7"/>
  <c r="O16" i="7"/>
  <c r="E9" i="7"/>
  <c r="E16" i="7" s="1"/>
  <c r="I9" i="7"/>
  <c r="H9" i="7"/>
  <c r="H21" i="12"/>
  <c r="H20" i="12"/>
  <c r="L10" i="7" s="1"/>
  <c r="E31" i="5"/>
  <c r="F31" i="5"/>
  <c r="U15" i="7"/>
  <c r="Q16" i="7"/>
  <c r="H18" i="12"/>
  <c r="H28" i="12"/>
  <c r="C21" i="9"/>
  <c r="H13" i="12"/>
  <c r="H31" i="12"/>
  <c r="H9" i="12"/>
  <c r="L18" i="12" l="1"/>
  <c r="H16" i="7"/>
  <c r="F16" i="7"/>
  <c r="J5" i="9"/>
  <c r="K5" i="9" s="1"/>
  <c r="J6" i="9"/>
  <c r="K6" i="9" s="1"/>
  <c r="L6" i="9" s="1"/>
  <c r="J7" i="9"/>
  <c r="K7" i="9" s="1"/>
  <c r="L7" i="9" s="1"/>
  <c r="J8" i="9"/>
  <c r="K8" i="9" s="1"/>
  <c r="L8" i="9" s="1"/>
  <c r="J9" i="9"/>
  <c r="K9" i="9" s="1"/>
  <c r="L9" i="9" s="1"/>
  <c r="J10" i="9"/>
  <c r="K10" i="9" s="1"/>
  <c r="L10" i="9" s="1"/>
  <c r="J11" i="9"/>
  <c r="K11" i="9" s="1"/>
  <c r="L11" i="9" s="1"/>
  <c r="J12" i="9"/>
  <c r="K12" i="9" s="1"/>
  <c r="L12" i="9" s="1"/>
  <c r="J13" i="9"/>
  <c r="K13" i="9" s="1"/>
  <c r="L13" i="9" s="1"/>
  <c r="J14" i="9"/>
  <c r="K14" i="9" s="1"/>
  <c r="L14" i="9" s="1"/>
  <c r="J15" i="9"/>
  <c r="K15" i="9" s="1"/>
  <c r="L15" i="9" s="1"/>
  <c r="J16" i="9"/>
  <c r="K16" i="9" s="1"/>
  <c r="L16" i="9" s="1"/>
  <c r="J17" i="9"/>
  <c r="K17" i="9" s="1"/>
  <c r="L17" i="9" s="1"/>
  <c r="J18" i="9"/>
  <c r="K18" i="9" s="1"/>
  <c r="L18" i="9" s="1"/>
  <c r="J19" i="9"/>
  <c r="K19" i="9" s="1"/>
  <c r="L19" i="9" s="1"/>
  <c r="K26" i="12"/>
  <c r="I16" i="7"/>
  <c r="K9" i="7"/>
  <c r="K16" i="7" s="1"/>
  <c r="L16" i="7"/>
  <c r="N10" i="7"/>
  <c r="G31" i="5"/>
  <c r="K21" i="9" l="1"/>
  <c r="L5" i="9"/>
  <c r="K29" i="12"/>
  <c r="U9" i="7"/>
  <c r="U10" i="7"/>
  <c r="N1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<sst xmlns="http://schemas.openxmlformats.org/spreadsheetml/2006/main" count="225" uniqueCount="83">
  <si>
    <t>NO</t>
  </si>
  <si>
    <t>JENIS PEMBESARAN</t>
  </si>
  <si>
    <t>JUMLAH RTP</t>
  </si>
  <si>
    <t>JUMLAH PEMBUDIDAYA</t>
  </si>
  <si>
    <t>LUAS LAHAN (M2)</t>
  </si>
  <si>
    <t>KERAMBA</t>
  </si>
  <si>
    <t>KAD</t>
  </si>
  <si>
    <t>KAT</t>
  </si>
  <si>
    <t>KJT</t>
  </si>
  <si>
    <t>KJA</t>
  </si>
  <si>
    <t>MINA PADI</t>
  </si>
  <si>
    <t>JUMLAH</t>
  </si>
  <si>
    <t>USAHA BUDIDAYA</t>
  </si>
  <si>
    <t>JENIS IKAN</t>
  </si>
  <si>
    <t>MARET</t>
  </si>
  <si>
    <t>MEI</t>
  </si>
  <si>
    <t>JARING APUNG</t>
  </si>
  <si>
    <t>PATIN</t>
  </si>
  <si>
    <t>NILA</t>
  </si>
  <si>
    <t>MAS</t>
  </si>
  <si>
    <t>JARING TANCAP</t>
  </si>
  <si>
    <t>LOBSTER</t>
  </si>
  <si>
    <t>LELE</t>
  </si>
  <si>
    <t>TOMAN</t>
  </si>
  <si>
    <t>BAWAL</t>
  </si>
  <si>
    <t>KOLAM</t>
  </si>
  <si>
    <t xml:space="preserve">NILA </t>
  </si>
  <si>
    <t>JELAWAT</t>
  </si>
  <si>
    <t>GURAME</t>
  </si>
  <si>
    <t>JUMLAH TOTAL</t>
  </si>
  <si>
    <t>KG</t>
  </si>
  <si>
    <t>JAN</t>
  </si>
  <si>
    <t>FEB</t>
  </si>
  <si>
    <t>HARGA</t>
  </si>
  <si>
    <t>NILAI</t>
  </si>
  <si>
    <t>GURAMI</t>
  </si>
  <si>
    <t>HARGA IKAN PERJENIS USAHA PEMBESARAN</t>
  </si>
  <si>
    <t>HARGA (RP)</t>
  </si>
  <si>
    <t>No</t>
  </si>
  <si>
    <t>PRODUKSI Kg</t>
  </si>
  <si>
    <t>KAPUAS</t>
  </si>
  <si>
    <t>TAYAN HILIR</t>
  </si>
  <si>
    <t>MELIAU</t>
  </si>
  <si>
    <t>TOBA</t>
  </si>
  <si>
    <t>BATANG TARANG</t>
  </si>
  <si>
    <t>TAYAN HULU</t>
  </si>
  <si>
    <t>PARINDU</t>
  </si>
  <si>
    <t>KEMBAYAN</t>
  </si>
  <si>
    <t>BEDUAI</t>
  </si>
  <si>
    <t>SEKAYAM</t>
  </si>
  <si>
    <t>ENTIKONG</t>
  </si>
  <si>
    <t>NOYAN</t>
  </si>
  <si>
    <t>JANGKANG</t>
  </si>
  <si>
    <t>BONTI</t>
  </si>
  <si>
    <t>MUKOK</t>
  </si>
  <si>
    <t>IKAN</t>
  </si>
  <si>
    <t>PROD</t>
  </si>
  <si>
    <t>SEMESTER I</t>
  </si>
  <si>
    <t>KECAMATAN</t>
  </si>
  <si>
    <t>PRODUKSI BUDIDAYA PER KECAMATAN</t>
  </si>
  <si>
    <t>PRODUKSI IKAN PER TRIWULAN</t>
  </si>
  <si>
    <t>Hortikultura dan Perikanan</t>
  </si>
  <si>
    <t>NIP.19810531 200604 2 013</t>
  </si>
  <si>
    <t>Butet Karolina Barus,SP</t>
  </si>
  <si>
    <t>APR</t>
  </si>
  <si>
    <t>JUN</t>
  </si>
  <si>
    <t xml:space="preserve">Dinas Ketahanan Pangan, Tanaman Pangan </t>
  </si>
  <si>
    <t>kepala Bidang Perikanan</t>
  </si>
  <si>
    <t>LUAS LAHAN ( M2 )</t>
  </si>
  <si>
    <t>SEMESTER 1 ( JANUARI - JUNI )</t>
  </si>
  <si>
    <t>SEMESTER I ( JANUARI-JUNI) 2024</t>
  </si>
  <si>
    <t>TRIWULAN 1 2024</t>
  </si>
  <si>
    <t>RTP DAN LUAS LAHAN TAHUN 2024</t>
  </si>
  <si>
    <t>LUAS LAHAN TAHUN 2024 PER KECAMATAN</t>
  </si>
  <si>
    <t>TRIWULAN 2 2024</t>
  </si>
  <si>
    <t>NILAI PERJENIS PEMBESARAN TAHUN 2024</t>
  </si>
  <si>
    <t>KET PRODUKSI DAN NILAI PRODUKSI</t>
  </si>
  <si>
    <t>Sanggau, 05 Agustus 2024</t>
  </si>
  <si>
    <t xml:space="preserve">a.n. Dinas Ketahanan Pangan, Tanaman Pangan </t>
  </si>
  <si>
    <t>Kepala Bidang Perikanan</t>
  </si>
  <si>
    <t>NIP. 19810531 200604 2 013</t>
  </si>
  <si>
    <t>TOTAL</t>
  </si>
  <si>
    <t>Butet Karolina BR Barus, SP.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</si>
</sst>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6" xfId="0" applyBorder="1" applyAlignment="1">
      <alignment horizontal="center"/>
    </xf>
    <xf numFmtId="164" fontId="3" fillId="2" borderId="6" xfId="1" applyFont="1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/>
    <xf numFmtId="0" fontId="3" fillId="2" borderId="6" xfId="0" applyFont="1" applyFill="1" applyBorder="1"/>
    <xf numFmtId="164" fontId="3" fillId="2" borderId="6" xfId="1" applyFont="1" applyFill="1" applyBorder="1" applyAlignment="1">
      <alignment horizontal="right"/>
    </xf>
    <xf numFmtId="164" fontId="0" fillId="0" borderId="6" xfId="1" applyFont="1" applyBorder="1" applyAlignment="1">
      <alignment horizontal="left" vertical="center"/>
    </xf>
    <xf numFmtId="0" fontId="9" fillId="0" borderId="0" xfId="0" applyFont="1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9" xfId="0" applyFill="1" applyBorder="1"/>
    <xf numFmtId="41" fontId="3" fillId="2" borderId="6" xfId="0" applyNumberFormat="1" applyFont="1" applyFill="1" applyBorder="1"/>
    <xf numFmtId="164" fontId="3" fillId="2" borderId="2" xfId="1" applyFont="1" applyFill="1" applyBorder="1"/>
    <xf numFmtId="164" fontId="0" fillId="0" borderId="0" xfId="1" applyFont="1"/>
    <xf numFmtId="164" fontId="0" fillId="0" borderId="0" xfId="0" applyNumberFormat="1"/>
    <xf numFmtId="0" fontId="4" fillId="0" borderId="0" xfId="0" applyFont="1"/>
    <xf numFmtId="0" fontId="4" fillId="0" borderId="1" xfId="0" applyFont="1" applyBorder="1"/>
    <xf numFmtId="41" fontId="0" fillId="0" borderId="0" xfId="0" applyNumberFormat="1"/>
    <xf numFmtId="164" fontId="2" fillId="3" borderId="0" xfId="0" applyNumberFormat="1" applyFont="1" applyFill="1"/>
    <xf numFmtId="41" fontId="2" fillId="3" borderId="0" xfId="0" applyNumberFormat="1" applyFont="1" applyFill="1"/>
    <xf numFmtId="164" fontId="3" fillId="3" borderId="3" xfId="1" applyFont="1" applyFill="1" applyBorder="1"/>
    <xf numFmtId="164" fontId="3" fillId="2" borderId="6" xfId="0" applyNumberFormat="1" applyFont="1" applyFill="1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2" fillId="2" borderId="0" xfId="0" applyFont="1" applyFill="1"/>
    <xf numFmtId="0" fontId="0" fillId="2" borderId="6" xfId="0" applyFill="1" applyBorder="1"/>
    <xf numFmtId="164" fontId="0" fillId="2" borderId="6" xfId="1" applyFont="1" applyFill="1" applyBorder="1"/>
    <xf numFmtId="0" fontId="0" fillId="2" borderId="6" xfId="0" applyFill="1" applyBorder="1" applyAlignment="1">
      <alignment horizontal="center" vertical="center"/>
    </xf>
    <xf numFmtId="164" fontId="0" fillId="2" borderId="6" xfId="1" applyFont="1" applyFill="1" applyBorder="1" applyAlignment="1">
      <alignment horizontal="center" vertical="center"/>
    </xf>
    <xf numFmtId="164" fontId="1" fillId="2" borderId="6" xfId="1" applyFont="1" applyFill="1" applyBorder="1" applyAlignment="1">
      <alignment horizontal="center" vertical="center"/>
    </xf>
    <xf numFmtId="164" fontId="0" fillId="0" borderId="6" xfId="1" applyFont="1" applyBorder="1" applyAlignment="1">
      <alignment vertical="center"/>
    </xf>
    <xf numFmtId="164" fontId="0" fillId="0" borderId="6" xfId="1" applyFont="1" applyBorder="1" applyAlignment="1">
      <alignment horizontal="center" vertical="center"/>
    </xf>
    <xf numFmtId="164" fontId="0" fillId="0" borderId="6" xfId="1" applyFont="1" applyFill="1" applyBorder="1" applyAlignment="1">
      <alignment horizontal="center" vertical="center"/>
    </xf>
    <xf numFmtId="164" fontId="2" fillId="3" borderId="6" xfId="1" applyFont="1" applyFill="1" applyBorder="1" applyAlignment="1">
      <alignment horizontal="center" vertical="center"/>
    </xf>
    <xf numFmtId="9" fontId="0" fillId="0" borderId="0" xfId="0" applyNumberFormat="1"/>
    <xf numFmtId="3" fontId="0" fillId="0" borderId="0" xfId="0" applyNumberFormat="1"/>
    <xf numFmtId="0" fontId="2" fillId="2" borderId="0" xfId="0" applyFont="1" applyFill="1" applyAlignment="1">
      <alignment horizontal="right"/>
    </xf>
    <xf numFmtId="166" fontId="0" fillId="0" borderId="0" xfId="2" applyNumberFormat="1" applyFont="1"/>
    <xf numFmtId="0" fontId="0" fillId="2" borderId="2" xfId="0" applyFill="1" applyBorder="1" applyAlignment="1">
      <alignment horizontal="center"/>
    </xf>
    <xf numFmtId="164" fontId="3" fillId="2" borderId="6" xfId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0" fillId="2" borderId="6" xfId="1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41" fontId="3" fillId="2" borderId="6" xfId="0" applyNumberFormat="1" applyFont="1" applyFill="1" applyBorder="1" applyAlignment="1">
      <alignment horizontal="center"/>
    </xf>
    <xf numFmtId="164" fontId="1" fillId="2" borderId="6" xfId="1" applyFont="1" applyFill="1" applyBorder="1" applyAlignment="1">
      <alignment horizontal="center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" xfId="0" applyFont="1" applyBorder="1"/>
    <xf numFmtId="0" fontId="12" fillId="0" borderId="6" xfId="0" applyFont="1" applyBorder="1" applyAlignment="1">
      <alignment horizontal="center"/>
    </xf>
    <xf numFmtId="41" fontId="13" fillId="0" borderId="6" xfId="0" applyNumberFormat="1" applyFont="1" applyBorder="1" applyAlignment="1">
      <alignment horizontal="right"/>
    </xf>
    <xf numFmtId="0" fontId="13" fillId="0" borderId="6" xfId="0" applyFont="1" applyBorder="1"/>
    <xf numFmtId="41" fontId="13" fillId="0" borderId="6" xfId="0" applyNumberFormat="1" applyFont="1" applyBorder="1"/>
    <xf numFmtId="0" fontId="9" fillId="0" borderId="0" xfId="0" applyFont="1" applyAlignment="1">
      <alignment vertical="center"/>
    </xf>
    <xf numFmtId="0" fontId="10" fillId="0" borderId="6" xfId="0" applyFont="1" applyBorder="1" applyAlignment="1">
      <alignment vertical="center"/>
    </xf>
    <xf numFmtId="3" fontId="10" fillId="0" borderId="6" xfId="0" applyNumberFormat="1" applyFont="1" applyBorder="1" applyAlignment="1">
      <alignment vertical="center"/>
    </xf>
    <xf numFmtId="0" fontId="12" fillId="4" borderId="3" xfId="0" applyFont="1" applyFill="1" applyBorder="1" applyAlignment="1">
      <alignment horizontal="center"/>
    </xf>
    <xf numFmtId="0" fontId="13" fillId="4" borderId="3" xfId="0" applyFont="1" applyFill="1" applyBorder="1"/>
    <xf numFmtId="164" fontId="13" fillId="4" borderId="3" xfId="1" applyFont="1" applyFill="1" applyBorder="1"/>
    <xf numFmtId="0" fontId="12" fillId="4" borderId="2" xfId="0" applyFont="1" applyFill="1" applyBorder="1" applyAlignment="1">
      <alignment horizontal="center"/>
    </xf>
    <xf numFmtId="0" fontId="13" fillId="4" borderId="2" xfId="0" applyFont="1" applyFill="1" applyBorder="1"/>
    <xf numFmtId="164" fontId="13" fillId="4" borderId="2" xfId="1" applyFont="1" applyFill="1" applyBorder="1"/>
    <xf numFmtId="0" fontId="12" fillId="2" borderId="3" xfId="0" applyFont="1" applyFill="1" applyBorder="1" applyAlignment="1">
      <alignment horizontal="center"/>
    </xf>
    <xf numFmtId="0" fontId="13" fillId="2" borderId="3" xfId="0" applyFont="1" applyFill="1" applyBorder="1"/>
    <xf numFmtId="164" fontId="13" fillId="2" borderId="3" xfId="1" applyFont="1" applyFill="1" applyBorder="1"/>
    <xf numFmtId="164" fontId="15" fillId="2" borderId="3" xfId="1" applyFont="1" applyFill="1" applyBorder="1"/>
    <xf numFmtId="0" fontId="14" fillId="2" borderId="3" xfId="0" applyFont="1" applyFill="1" applyBorder="1" applyAlignment="1">
      <alignment horizontal="center"/>
    </xf>
    <xf numFmtId="0" fontId="15" fillId="2" borderId="3" xfId="0" applyFont="1" applyFill="1" applyBorder="1"/>
    <xf numFmtId="164" fontId="0" fillId="2" borderId="0" xfId="1" applyFont="1" applyFill="1" applyBorder="1" applyAlignment="1">
      <alignment horizontal="center" vertical="center"/>
    </xf>
    <xf numFmtId="164" fontId="1" fillId="2" borderId="0" xfId="1" applyFont="1" applyFill="1" applyBorder="1" applyAlignment="1">
      <alignment horizontal="center" vertical="center"/>
    </xf>
    <xf numFmtId="164" fontId="0" fillId="2" borderId="0" xfId="1" applyFont="1" applyFill="1" applyBorder="1"/>
    <xf numFmtId="167" fontId="0" fillId="0" borderId="0" xfId="0" applyNumberFormat="1"/>
    <xf numFmtId="167" fontId="0" fillId="0" borderId="0" xfId="1" applyNumberFormat="1" applyFont="1"/>
    <xf numFmtId="10" fontId="0" fillId="0" borderId="0" xfId="3" applyNumberFormat="1" applyFont="1"/>
    <xf numFmtId="166" fontId="0" fillId="0" borderId="0" xfId="0" applyNumberFormat="1"/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166" fontId="9" fillId="0" borderId="6" xfId="2" applyNumberFormat="1" applyFont="1" applyBorder="1" applyAlignment="1">
      <alignment horizontal="right" vertical="center"/>
    </xf>
    <xf numFmtId="41" fontId="13" fillId="5" borderId="6" xfId="0" applyNumberFormat="1" applyFont="1" applyFill="1" applyBorder="1"/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41" fontId="0" fillId="0" borderId="6" xfId="0" applyNumberFormat="1" applyBorder="1" applyAlignment="1">
      <alignment horizontal="center" vertical="center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6" xfId="0" applyBorder="1"/>
    <xf numFmtId="0" fontId="2" fillId="0" borderId="0" xfId="0" applyFont="1"/>
    <xf numFmtId="0" fontId="13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</cellXfs>
  <cellStyles count="4">
    <cellStyle name="Comma" xfId="2" builtinId="3"/>
    <cellStyle name="Comma [0]" xfId="1" builtinId="6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22"/>
  <sheetViews>
    <sheetView view="pageBreakPreview" topLeftCell="A9" zoomScale="95" zoomScaleNormal="100" zoomScaleSheetLayoutView="95" workbookViewId="0">
      <selection activeCell="E13" sqref="A1:E13"/>
    </sheetView>
  </sheetViews>
  <sheetFormatPr defaultRowHeight="14.5" x14ac:dyDescent="0.35"/>
  <cols>
    <col min="1" max="1" width="4.7265625" customWidth="1"/>
    <col min="2" max="2" width="22.1796875" customWidth="1"/>
    <col min="3" max="3" width="16.26953125" customWidth="1"/>
    <col min="4" max="4" width="24.453125" customWidth="1"/>
    <col min="5" max="5" width="22.26953125" customWidth="1"/>
    <col min="6" max="6" width="2.453125" customWidth="1"/>
    <col min="7" max="7" width="5.7265625" customWidth="1"/>
    <col min="8" max="8" width="16.453125" customWidth="1"/>
    <col min="9" max="9" width="11.1796875" customWidth="1"/>
    <col min="10" max="10" width="11.26953125" customWidth="1"/>
    <col min="11" max="11" width="11.453125" customWidth="1"/>
    <col min="12" max="12" width="10.1796875" customWidth="1"/>
    <col min="13" max="13" width="10.81640625" customWidth="1"/>
    <col min="14" max="14" width="13.26953125" customWidth="1"/>
  </cols>
  <sheetData>
    <row r="1" spans="1:14" ht="15.5" x14ac:dyDescent="0.35">
      <c r="A1" s="97" t="s">
        <v>72</v>
      </c>
      <c r="B1" s="97"/>
      <c r="C1" s="97"/>
      <c r="D1" s="97"/>
      <c r="E1" s="97"/>
      <c r="G1" s="91" t="s">
        <v>73</v>
      </c>
      <c r="H1" s="91"/>
      <c r="I1" s="91"/>
      <c r="J1" s="91"/>
      <c r="K1" s="91"/>
      <c r="L1" s="91"/>
      <c r="M1" s="91"/>
      <c r="N1" s="91"/>
    </row>
    <row r="2" spans="1:14" ht="15.5" x14ac:dyDescent="0.35">
      <c r="A2" s="97" t="s">
        <v>69</v>
      </c>
      <c r="B2" s="97"/>
      <c r="C2" s="97"/>
      <c r="D2" s="97"/>
      <c r="E2" s="97"/>
      <c r="G2" s="91" t="s">
        <v>69</v>
      </c>
      <c r="H2" s="91"/>
      <c r="I2" s="91"/>
      <c r="J2" s="91"/>
      <c r="K2" s="91"/>
      <c r="L2" s="91"/>
      <c r="M2" s="91"/>
      <c r="N2" s="91"/>
    </row>
    <row r="3" spans="1:14" ht="35.25" customHeight="1" x14ac:dyDescent="0.35">
      <c r="A3" s="63"/>
      <c r="B3" s="63"/>
      <c r="C3" s="63"/>
      <c r="D3" s="63"/>
      <c r="E3" s="63"/>
      <c r="G3" s="100"/>
      <c r="H3" s="100"/>
      <c r="I3" s="100"/>
      <c r="J3" s="100"/>
      <c r="K3" s="100"/>
      <c r="L3" s="100"/>
      <c r="M3" s="100"/>
      <c r="N3" s="100"/>
    </row>
    <row r="4" spans="1:14" ht="18.75" customHeight="1" x14ac:dyDescent="0.35">
      <c r="A4" s="98" t="s">
        <v>0</v>
      </c>
      <c r="B4" s="98" t="s">
        <v>1</v>
      </c>
      <c r="C4" s="98" t="s">
        <v>2</v>
      </c>
      <c r="D4" s="98" t="s">
        <v>3</v>
      </c>
      <c r="E4" s="98" t="s">
        <v>4</v>
      </c>
      <c r="G4" s="101" t="s">
        <v>38</v>
      </c>
      <c r="H4" s="101" t="s">
        <v>58</v>
      </c>
      <c r="I4" s="101" t="s">
        <v>68</v>
      </c>
      <c r="J4" s="101"/>
      <c r="K4" s="101"/>
      <c r="L4" s="101"/>
      <c r="M4" s="101"/>
      <c r="N4" s="101"/>
    </row>
    <row r="5" spans="1:14" ht="24" customHeight="1" x14ac:dyDescent="0.35">
      <c r="A5" s="99"/>
      <c r="B5" s="99"/>
      <c r="C5" s="99"/>
      <c r="D5" s="99"/>
      <c r="E5" s="99"/>
      <c r="G5" s="101"/>
      <c r="H5" s="101"/>
      <c r="I5" s="31" t="s">
        <v>9</v>
      </c>
      <c r="J5" s="31" t="s">
        <v>8</v>
      </c>
      <c r="K5" s="31" t="s">
        <v>5</v>
      </c>
      <c r="L5" s="31" t="s">
        <v>6</v>
      </c>
      <c r="M5" s="31" t="s">
        <v>7</v>
      </c>
      <c r="N5" s="31" t="s">
        <v>10</v>
      </c>
    </row>
    <row r="6" spans="1:14" ht="30.75" customHeight="1" x14ac:dyDescent="0.35">
      <c r="A6" s="85">
        <v>1</v>
      </c>
      <c r="B6" s="86" t="s">
        <v>5</v>
      </c>
      <c r="C6" s="87">
        <v>680</v>
      </c>
      <c r="D6" s="87">
        <f t="shared" ref="D6:D11" si="0">C6</f>
        <v>680</v>
      </c>
      <c r="E6" s="88">
        <v>28100</v>
      </c>
      <c r="G6" s="31">
        <v>2</v>
      </c>
      <c r="H6" s="31" t="s">
        <v>41</v>
      </c>
      <c r="I6" s="40">
        <v>22000</v>
      </c>
      <c r="J6" s="40">
        <v>3440</v>
      </c>
      <c r="K6" s="40">
        <v>17000</v>
      </c>
      <c r="L6" s="40"/>
      <c r="M6" s="40">
        <v>26000</v>
      </c>
      <c r="N6" s="40">
        <v>6200</v>
      </c>
    </row>
    <row r="7" spans="1:14" ht="33" customHeight="1" x14ac:dyDescent="0.35">
      <c r="A7" s="85">
        <v>2</v>
      </c>
      <c r="B7" s="86" t="s">
        <v>6</v>
      </c>
      <c r="C7" s="87">
        <v>35</v>
      </c>
      <c r="D7" s="87">
        <f t="shared" si="0"/>
        <v>35</v>
      </c>
      <c r="E7" s="87">
        <v>2600</v>
      </c>
      <c r="G7" s="31">
        <v>3</v>
      </c>
      <c r="H7" s="31" t="s">
        <v>42</v>
      </c>
      <c r="I7" s="40">
        <v>4000</v>
      </c>
      <c r="J7" s="40">
        <v>2345</v>
      </c>
      <c r="K7" s="40">
        <v>4800</v>
      </c>
      <c r="L7" s="40"/>
      <c r="M7" s="40">
        <v>18400</v>
      </c>
      <c r="N7" s="40"/>
    </row>
    <row r="8" spans="1:14" ht="33" customHeight="1" x14ac:dyDescent="0.35">
      <c r="A8" s="85">
        <v>3</v>
      </c>
      <c r="B8" s="86" t="s">
        <v>7</v>
      </c>
      <c r="C8" s="87">
        <v>6300</v>
      </c>
      <c r="D8" s="87">
        <f t="shared" si="0"/>
        <v>6300</v>
      </c>
      <c r="E8" s="88">
        <v>285000</v>
      </c>
      <c r="G8" s="31">
        <v>4</v>
      </c>
      <c r="H8" s="31" t="s">
        <v>43</v>
      </c>
      <c r="I8" s="40"/>
      <c r="J8" s="40">
        <v>1376</v>
      </c>
      <c r="K8" s="40">
        <v>2000</v>
      </c>
      <c r="L8" s="40">
        <v>1700</v>
      </c>
      <c r="M8" s="40">
        <v>23000</v>
      </c>
      <c r="N8" s="40">
        <v>4100</v>
      </c>
    </row>
    <row r="9" spans="1:14" ht="36" customHeight="1" x14ac:dyDescent="0.35">
      <c r="A9" s="85">
        <v>4</v>
      </c>
      <c r="B9" s="86" t="s">
        <v>8</v>
      </c>
      <c r="C9" s="87">
        <v>690</v>
      </c>
      <c r="D9" s="87">
        <f t="shared" si="0"/>
        <v>690</v>
      </c>
      <c r="E9" s="88">
        <v>28000</v>
      </c>
      <c r="G9" s="31">
        <v>5</v>
      </c>
      <c r="H9" s="31" t="s">
        <v>44</v>
      </c>
      <c r="I9" s="40">
        <v>5000</v>
      </c>
      <c r="J9" s="40">
        <v>2165</v>
      </c>
      <c r="K9" s="40">
        <v>1400</v>
      </c>
      <c r="L9" s="40"/>
      <c r="M9" s="40">
        <v>45000</v>
      </c>
      <c r="N9" s="40">
        <v>9000</v>
      </c>
    </row>
    <row r="10" spans="1:14" ht="35.25" customHeight="1" x14ac:dyDescent="0.35">
      <c r="A10" s="85">
        <v>5</v>
      </c>
      <c r="B10" s="86" t="s">
        <v>9</v>
      </c>
      <c r="C10" s="87">
        <v>1400</v>
      </c>
      <c r="D10" s="87">
        <f t="shared" si="0"/>
        <v>1400</v>
      </c>
      <c r="E10" s="88">
        <v>40000</v>
      </c>
      <c r="G10" s="31">
        <v>6</v>
      </c>
      <c r="H10" s="31" t="s">
        <v>45</v>
      </c>
      <c r="I10" s="40"/>
      <c r="J10" s="40">
        <v>2000</v>
      </c>
      <c r="K10" s="40">
        <v>2900</v>
      </c>
      <c r="L10" s="40"/>
      <c r="M10" s="40">
        <v>19000</v>
      </c>
      <c r="N10" s="40"/>
    </row>
    <row r="11" spans="1:14" ht="36" customHeight="1" x14ac:dyDescent="0.35">
      <c r="A11" s="85">
        <v>6</v>
      </c>
      <c r="B11" s="86" t="s">
        <v>10</v>
      </c>
      <c r="C11" s="87">
        <v>45</v>
      </c>
      <c r="D11" s="87">
        <f t="shared" si="0"/>
        <v>45</v>
      </c>
      <c r="E11" s="89">
        <v>40000</v>
      </c>
      <c r="G11" s="31">
        <v>7</v>
      </c>
      <c r="H11" s="31" t="s">
        <v>46</v>
      </c>
      <c r="I11" s="40">
        <v>4500</v>
      </c>
      <c r="J11" s="40">
        <v>2100</v>
      </c>
      <c r="K11" s="40"/>
      <c r="L11" s="40">
        <v>900</v>
      </c>
      <c r="M11" s="40">
        <v>21300</v>
      </c>
      <c r="N11" s="40">
        <v>3000</v>
      </c>
    </row>
    <row r="12" spans="1:14" ht="32.25" customHeight="1" x14ac:dyDescent="0.35">
      <c r="A12" s="95" t="s">
        <v>11</v>
      </c>
      <c r="B12" s="96"/>
      <c r="C12" s="64">
        <f>SUM(C6:C11)</f>
        <v>9150</v>
      </c>
      <c r="D12" s="64">
        <f>SUM(D6:D11)</f>
        <v>9150</v>
      </c>
      <c r="E12" s="65">
        <f>SUM(E6:E11)</f>
        <v>423700</v>
      </c>
      <c r="G12" s="31">
        <v>8</v>
      </c>
      <c r="H12" s="31" t="s">
        <v>47</v>
      </c>
      <c r="I12" s="40">
        <v>4500</v>
      </c>
      <c r="J12" s="40">
        <v>1604</v>
      </c>
      <c r="K12" s="40"/>
      <c r="L12" s="40"/>
      <c r="M12" s="40">
        <v>20000</v>
      </c>
      <c r="N12" s="40"/>
    </row>
    <row r="13" spans="1:14" ht="27.75" customHeight="1" x14ac:dyDescent="0.35">
      <c r="A13" s="9"/>
      <c r="B13" s="9"/>
      <c r="C13" s="9"/>
      <c r="D13" s="9"/>
      <c r="E13" s="9"/>
      <c r="G13" s="31">
        <v>9</v>
      </c>
      <c r="H13" s="31" t="s">
        <v>48</v>
      </c>
      <c r="I13" s="40"/>
      <c r="J13" s="40">
        <v>949</v>
      </c>
      <c r="K13" s="40"/>
      <c r="L13" s="40"/>
      <c r="M13" s="40">
        <v>9800</v>
      </c>
      <c r="N13" s="40"/>
    </row>
    <row r="14" spans="1:14" ht="43.5" customHeight="1" x14ac:dyDescent="0.35">
      <c r="G14" s="31">
        <v>10</v>
      </c>
      <c r="H14" s="31" t="s">
        <v>49</v>
      </c>
      <c r="I14" s="40"/>
      <c r="J14" s="40">
        <v>5145</v>
      </c>
      <c r="K14" s="40"/>
      <c r="L14" s="40"/>
      <c r="M14" s="40">
        <v>38000</v>
      </c>
      <c r="N14" s="40">
        <v>9900</v>
      </c>
    </row>
    <row r="15" spans="1:14" ht="46.5" customHeight="1" x14ac:dyDescent="0.35">
      <c r="G15" s="31">
        <v>11</v>
      </c>
      <c r="H15" s="31" t="s">
        <v>50</v>
      </c>
      <c r="I15" s="40"/>
      <c r="J15" s="40">
        <v>2700</v>
      </c>
      <c r="K15" s="40"/>
      <c r="L15" s="40"/>
      <c r="M15" s="40">
        <v>26000</v>
      </c>
      <c r="N15" s="40">
        <v>7800</v>
      </c>
    </row>
    <row r="16" spans="1:14" ht="40.5" customHeight="1" x14ac:dyDescent="0.35">
      <c r="G16" s="31">
        <v>12</v>
      </c>
      <c r="H16" s="31" t="s">
        <v>51</v>
      </c>
      <c r="I16" s="40"/>
      <c r="J16" s="40">
        <v>1098</v>
      </c>
      <c r="K16" s="40"/>
      <c r="L16" s="40"/>
      <c r="M16" s="40">
        <v>10000</v>
      </c>
      <c r="N16" s="40"/>
    </row>
    <row r="17" spans="4:14" ht="46.5" customHeight="1" x14ac:dyDescent="0.35">
      <c r="G17" s="31">
        <v>13</v>
      </c>
      <c r="H17" s="31" t="s">
        <v>52</v>
      </c>
      <c r="I17" s="40"/>
      <c r="J17" s="40">
        <v>1100</v>
      </c>
      <c r="K17" s="40"/>
      <c r="L17" s="40"/>
      <c r="M17" s="40">
        <v>9500</v>
      </c>
      <c r="N17" s="40"/>
    </row>
    <row r="18" spans="4:14" ht="32.25" customHeight="1" x14ac:dyDescent="0.35">
      <c r="G18" s="31">
        <v>14</v>
      </c>
      <c r="H18" s="31" t="s">
        <v>53</v>
      </c>
      <c r="I18" s="40"/>
      <c r="J18" s="40">
        <v>988</v>
      </c>
      <c r="K18" s="40"/>
      <c r="L18" s="40"/>
      <c r="M18" s="40">
        <v>9000</v>
      </c>
      <c r="N18" s="40"/>
    </row>
    <row r="19" spans="4:14" ht="46.5" customHeight="1" x14ac:dyDescent="0.35">
      <c r="D19" s="43"/>
      <c r="E19" s="44"/>
      <c r="G19" s="31">
        <v>15</v>
      </c>
      <c r="H19" s="31" t="s">
        <v>54</v>
      </c>
      <c r="I19" s="40"/>
      <c r="J19" s="40">
        <v>990</v>
      </c>
      <c r="K19" s="40"/>
      <c r="L19" s="40"/>
      <c r="M19" s="40">
        <v>10000</v>
      </c>
      <c r="N19" s="40"/>
    </row>
    <row r="20" spans="4:14" ht="27" customHeight="1" x14ac:dyDescent="0.35">
      <c r="G20" s="92" t="s">
        <v>11</v>
      </c>
      <c r="H20" s="92"/>
      <c r="I20" s="42">
        <f t="shared" ref="I20:N20" si="1">SUM(I6:I19)</f>
        <v>40000</v>
      </c>
      <c r="J20" s="42">
        <f t="shared" si="1"/>
        <v>28000</v>
      </c>
      <c r="K20" s="42">
        <f t="shared" si="1"/>
        <v>28100</v>
      </c>
      <c r="L20" s="42">
        <f t="shared" si="1"/>
        <v>2600</v>
      </c>
      <c r="M20" s="42">
        <f t="shared" si="1"/>
        <v>285000</v>
      </c>
      <c r="N20" s="42">
        <f t="shared" si="1"/>
        <v>40000</v>
      </c>
    </row>
    <row r="21" spans="4:14" ht="33.75" customHeight="1" x14ac:dyDescent="0.35">
      <c r="G21" s="92" t="s">
        <v>29</v>
      </c>
      <c r="H21" s="92"/>
      <c r="I21" s="93">
        <f>SUM(I20:N20)</f>
        <v>423700</v>
      </c>
      <c r="J21" s="94"/>
      <c r="K21" s="94"/>
      <c r="L21" s="94"/>
      <c r="M21" s="94"/>
      <c r="N21" s="94"/>
    </row>
    <row r="22" spans="4:14" ht="25.5" customHeight="1" x14ac:dyDescent="0.35"/>
  </sheetData>
  <mergeCells count="17">
    <mergeCell ref="G1:N1"/>
    <mergeCell ref="G3:N3"/>
    <mergeCell ref="G4:G5"/>
    <mergeCell ref="H4:H5"/>
    <mergeCell ref="I4:N4"/>
    <mergeCell ref="A1:E1"/>
    <mergeCell ref="A4:A5"/>
    <mergeCell ref="B4:B5"/>
    <mergeCell ref="C4:C5"/>
    <mergeCell ref="D4:D5"/>
    <mergeCell ref="E4:E5"/>
    <mergeCell ref="A2:E2"/>
    <mergeCell ref="G2:N2"/>
    <mergeCell ref="G20:H20"/>
    <mergeCell ref="G21:H21"/>
    <mergeCell ref="I21:N21"/>
    <mergeCell ref="A12:B12"/>
  </mergeCells>
  <pageMargins left="0.7" right="0.7" top="1.33" bottom="0.75" header="0.3" footer="0.3"/>
  <pageSetup paperSize="5" scale="97" orientation="portrait" horizontalDpi="4294967293" verticalDpi="360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L34"/>
  <sheetViews>
    <sheetView view="pageBreakPreview" zoomScaleNormal="100" zoomScaleSheetLayoutView="100" workbookViewId="0">
      <selection sqref="A1:G1"/>
    </sheetView>
  </sheetViews>
  <sheetFormatPr defaultRowHeight="14.5" x14ac:dyDescent="0.35"/>
  <cols>
    <col min="1" max="1" width="4.453125" customWidth="1"/>
    <col min="2" max="2" width="16.81640625" customWidth="1"/>
    <col min="3" max="3" width="11.26953125" customWidth="1"/>
    <col min="4" max="4" width="15.26953125" customWidth="1"/>
    <col min="5" max="5" width="14" customWidth="1"/>
    <col min="6" max="6" width="13.1796875" customWidth="1"/>
    <col min="7" max="7" width="14.26953125" customWidth="1"/>
    <col min="12" max="12" width="15.26953125" customWidth="1"/>
  </cols>
  <sheetData>
    <row r="1" spans="1:12" x14ac:dyDescent="0.35">
      <c r="A1" s="102" t="s">
        <v>60</v>
      </c>
      <c r="B1" s="102"/>
      <c r="C1" s="102"/>
      <c r="D1" s="102"/>
      <c r="E1" s="102"/>
      <c r="F1" s="102"/>
      <c r="G1" s="102"/>
    </row>
    <row r="2" spans="1:12" ht="39.75" customHeight="1" x14ac:dyDescent="0.35">
      <c r="A2" s="33" t="s">
        <v>71</v>
      </c>
      <c r="B2" s="33"/>
      <c r="C2" s="10"/>
      <c r="D2" s="10"/>
      <c r="E2" s="10"/>
      <c r="F2" s="10"/>
      <c r="G2" s="45" t="s">
        <v>30</v>
      </c>
    </row>
    <row r="3" spans="1:12" x14ac:dyDescent="0.35">
      <c r="A3" s="108" t="s">
        <v>0</v>
      </c>
      <c r="B3" s="110" t="s">
        <v>12</v>
      </c>
      <c r="C3" s="110" t="s">
        <v>13</v>
      </c>
      <c r="D3" s="111"/>
      <c r="E3" s="111"/>
      <c r="F3" s="11"/>
      <c r="G3" s="3"/>
    </row>
    <row r="4" spans="1:12" ht="19.5" customHeight="1" x14ac:dyDescent="0.35">
      <c r="A4" s="109"/>
      <c r="B4" s="104"/>
      <c r="C4" s="104"/>
      <c r="D4" s="12" t="s">
        <v>31</v>
      </c>
      <c r="E4" s="12" t="s">
        <v>32</v>
      </c>
      <c r="F4" s="12" t="s">
        <v>14</v>
      </c>
      <c r="G4" s="103" t="s">
        <v>11</v>
      </c>
    </row>
    <row r="5" spans="1:12" ht="18.75" customHeight="1" x14ac:dyDescent="0.35">
      <c r="A5" s="13">
        <v>1</v>
      </c>
      <c r="B5" s="13">
        <v>2</v>
      </c>
      <c r="C5" s="13">
        <v>3</v>
      </c>
      <c r="D5" s="13"/>
      <c r="E5" s="13"/>
      <c r="F5" s="14"/>
      <c r="G5" s="104"/>
    </row>
    <row r="6" spans="1:12" ht="24.75" customHeight="1" x14ac:dyDescent="0.35">
      <c r="A6" s="15">
        <v>1</v>
      </c>
      <c r="B6" s="15" t="s">
        <v>16</v>
      </c>
      <c r="C6" s="36" t="s">
        <v>17</v>
      </c>
      <c r="D6" s="37"/>
      <c r="E6" s="37">
        <v>5300</v>
      </c>
      <c r="F6" s="37">
        <v>4600</v>
      </c>
      <c r="G6" s="37">
        <f>D6+E6+F6</f>
        <v>9900</v>
      </c>
      <c r="L6" s="22">
        <f>F14</f>
        <v>7200</v>
      </c>
    </row>
    <row r="7" spans="1:12" ht="27" customHeight="1" x14ac:dyDescent="0.35">
      <c r="A7" s="15"/>
      <c r="B7" s="15"/>
      <c r="C7" s="36" t="s">
        <v>18</v>
      </c>
      <c r="D7" s="37">
        <v>130000</v>
      </c>
      <c r="E7" s="37">
        <v>114737</v>
      </c>
      <c r="F7" s="37">
        <v>109000</v>
      </c>
      <c r="G7" s="37">
        <f>D7+E7+F7</f>
        <v>353737</v>
      </c>
      <c r="L7" s="23">
        <f>F26</f>
        <v>35000</v>
      </c>
    </row>
    <row r="8" spans="1:12" ht="29.25" customHeight="1" x14ac:dyDescent="0.35">
      <c r="A8" s="47"/>
      <c r="B8" s="47"/>
      <c r="C8" s="36" t="s">
        <v>19</v>
      </c>
      <c r="D8" s="37">
        <v>85000</v>
      </c>
      <c r="E8" s="37">
        <v>92000</v>
      </c>
      <c r="F8" s="37">
        <v>97000</v>
      </c>
      <c r="G8" s="37">
        <f>D8+E8+F8</f>
        <v>274000</v>
      </c>
      <c r="L8" s="23">
        <f>SUM(F12+F25)</f>
        <v>88200</v>
      </c>
    </row>
    <row r="9" spans="1:12" x14ac:dyDescent="0.35">
      <c r="A9" s="105" t="s">
        <v>11</v>
      </c>
      <c r="B9" s="106"/>
      <c r="C9" s="107"/>
      <c r="D9" s="48">
        <f>SUM(D6:D8)</f>
        <v>215000</v>
      </c>
      <c r="E9" s="48">
        <f>SUM(E6:E8)</f>
        <v>212037</v>
      </c>
      <c r="F9" s="48">
        <f>SUM(F6:F8)</f>
        <v>210600</v>
      </c>
      <c r="G9" s="48">
        <f>SUM(G6:G8)</f>
        <v>637637</v>
      </c>
      <c r="L9" s="23">
        <f>SUM(F8+F11+F17+F24+F29+F20)</f>
        <v>292600</v>
      </c>
    </row>
    <row r="10" spans="1:12" ht="24" customHeight="1" x14ac:dyDescent="0.35">
      <c r="A10" s="16">
        <v>2</v>
      </c>
      <c r="B10" s="49" t="s">
        <v>20</v>
      </c>
      <c r="C10" s="12" t="s">
        <v>18</v>
      </c>
      <c r="D10" s="50">
        <v>13000</v>
      </c>
      <c r="E10" s="50">
        <v>7100</v>
      </c>
      <c r="F10" s="50">
        <v>6300</v>
      </c>
      <c r="G10" s="50">
        <f>SUM(D10:F10)</f>
        <v>26400</v>
      </c>
      <c r="L10" s="23">
        <f>SUM(F7+F10+F16+F19+F23+F28)</f>
        <v>383100</v>
      </c>
    </row>
    <row r="11" spans="1:12" ht="27" customHeight="1" x14ac:dyDescent="0.35">
      <c r="A11" s="15"/>
      <c r="B11" s="51"/>
      <c r="C11" s="12" t="s">
        <v>19</v>
      </c>
      <c r="D11" s="50">
        <v>3000</v>
      </c>
      <c r="E11" s="50">
        <v>4500</v>
      </c>
      <c r="F11" s="50">
        <v>6500</v>
      </c>
      <c r="G11" s="50">
        <f>SUM(D11:F11)</f>
        <v>14000</v>
      </c>
      <c r="I11" s="50"/>
      <c r="L11" s="23">
        <f>SUM(F6+F22+F15)</f>
        <v>109300</v>
      </c>
    </row>
    <row r="12" spans="1:12" ht="26.25" customHeight="1" x14ac:dyDescent="0.35">
      <c r="A12" s="47"/>
      <c r="B12" s="52"/>
      <c r="C12" s="12" t="s">
        <v>22</v>
      </c>
      <c r="D12" s="50">
        <v>24000</v>
      </c>
      <c r="E12" s="50">
        <v>29000</v>
      </c>
      <c r="F12" s="50">
        <v>8000</v>
      </c>
      <c r="G12" s="50">
        <f>SUM(D12:F12)</f>
        <v>61000</v>
      </c>
      <c r="I12" s="50"/>
      <c r="L12" s="22">
        <f>SUM(L6:L11)</f>
        <v>915400</v>
      </c>
    </row>
    <row r="13" spans="1:12" x14ac:dyDescent="0.35">
      <c r="A13" s="105" t="s">
        <v>11</v>
      </c>
      <c r="B13" s="106"/>
      <c r="C13" s="107"/>
      <c r="D13" s="48">
        <f>SUM(D10:D12)</f>
        <v>40000</v>
      </c>
      <c r="E13" s="48">
        <f>SUM(E10:E12)</f>
        <v>40600</v>
      </c>
      <c r="F13" s="48">
        <f>SUM(F10:F12)</f>
        <v>20800</v>
      </c>
      <c r="G13" s="53">
        <f>SUM(G10:G12)</f>
        <v>101400</v>
      </c>
      <c r="I13" s="50"/>
      <c r="L13" s="23"/>
    </row>
    <row r="14" spans="1:12" ht="21" customHeight="1" x14ac:dyDescent="0.35">
      <c r="A14" s="16">
        <v>3</v>
      </c>
      <c r="B14" s="16" t="s">
        <v>5</v>
      </c>
      <c r="C14" s="12" t="s">
        <v>23</v>
      </c>
      <c r="D14" s="50">
        <v>4000</v>
      </c>
      <c r="E14" s="50">
        <v>4600</v>
      </c>
      <c r="F14" s="50">
        <v>7200</v>
      </c>
      <c r="G14" s="50">
        <f>D14+E14+F14</f>
        <v>15800</v>
      </c>
    </row>
    <row r="15" spans="1:12" ht="24" customHeight="1" x14ac:dyDescent="0.35">
      <c r="A15" s="15"/>
      <c r="B15" s="15"/>
      <c r="C15" s="12" t="s">
        <v>17</v>
      </c>
      <c r="D15" s="50">
        <v>5000</v>
      </c>
      <c r="E15" s="50">
        <v>6400</v>
      </c>
      <c r="F15" s="50">
        <v>16400</v>
      </c>
      <c r="G15" s="50">
        <f>D15+E15+F15</f>
        <v>27800</v>
      </c>
      <c r="L15" s="23"/>
    </row>
    <row r="16" spans="1:12" ht="24.75" customHeight="1" x14ac:dyDescent="0.35">
      <c r="A16" s="15"/>
      <c r="B16" s="15"/>
      <c r="C16" s="12" t="s">
        <v>18</v>
      </c>
      <c r="D16" s="50">
        <v>123000</v>
      </c>
      <c r="E16" s="50">
        <v>118000</v>
      </c>
      <c r="F16" s="50">
        <v>103000</v>
      </c>
      <c r="G16" s="50">
        <f>D16+E16+F16</f>
        <v>344000</v>
      </c>
    </row>
    <row r="17" spans="1:9" ht="26.25" customHeight="1" x14ac:dyDescent="0.35">
      <c r="A17" s="15"/>
      <c r="B17" s="15"/>
      <c r="C17" s="12" t="s">
        <v>19</v>
      </c>
      <c r="D17" s="50">
        <v>40000</v>
      </c>
      <c r="E17" s="50">
        <v>49400</v>
      </c>
      <c r="F17" s="50">
        <v>35200</v>
      </c>
      <c r="G17" s="50">
        <f>D17+E17+F17</f>
        <v>124600</v>
      </c>
    </row>
    <row r="18" spans="1:9" x14ac:dyDescent="0.35">
      <c r="A18" s="105" t="s">
        <v>11</v>
      </c>
      <c r="B18" s="106"/>
      <c r="C18" s="107"/>
      <c r="D18" s="48">
        <f>SUM(D14:D17)</f>
        <v>172000</v>
      </c>
      <c r="E18" s="48">
        <f>SUM(E14:E17)</f>
        <v>178400</v>
      </c>
      <c r="F18" s="48">
        <f>SUM(F14:F17)</f>
        <v>161800</v>
      </c>
      <c r="G18" s="48">
        <f>SUM(G14:G17)</f>
        <v>512200</v>
      </c>
    </row>
    <row r="19" spans="1:9" ht="24.75" customHeight="1" x14ac:dyDescent="0.35">
      <c r="A19" s="16">
        <v>4</v>
      </c>
      <c r="B19" s="49" t="s">
        <v>6</v>
      </c>
      <c r="C19" s="12" t="s">
        <v>18</v>
      </c>
      <c r="D19" s="50">
        <v>8000</v>
      </c>
      <c r="E19" s="50">
        <v>6400</v>
      </c>
      <c r="F19" s="50">
        <v>10300</v>
      </c>
      <c r="G19" s="50">
        <f>SUM(D19:F19)</f>
        <v>24700</v>
      </c>
    </row>
    <row r="20" spans="1:9" ht="21.75" customHeight="1" x14ac:dyDescent="0.35">
      <c r="A20" s="15"/>
      <c r="B20" s="51"/>
      <c r="C20" s="12" t="s">
        <v>19</v>
      </c>
      <c r="D20" s="50">
        <v>4500</v>
      </c>
      <c r="E20" s="50">
        <v>7400</v>
      </c>
      <c r="F20" s="50">
        <v>8300</v>
      </c>
      <c r="G20" s="50">
        <f>SUM(D20:F20)</f>
        <v>20200</v>
      </c>
    </row>
    <row r="21" spans="1:9" x14ac:dyDescent="0.35">
      <c r="A21" s="105" t="s">
        <v>11</v>
      </c>
      <c r="B21" s="106"/>
      <c r="C21" s="107"/>
      <c r="D21" s="48">
        <f>SUM(D19:D20)</f>
        <v>12500</v>
      </c>
      <c r="E21" s="48">
        <f>SUM(E19:E20)</f>
        <v>13800</v>
      </c>
      <c r="F21" s="48">
        <f>SUM(F19:F20)</f>
        <v>18600</v>
      </c>
      <c r="G21" s="53">
        <f>SUM(G19:G20)</f>
        <v>44900</v>
      </c>
      <c r="I21" s="22"/>
    </row>
    <row r="22" spans="1:9" ht="29.25" customHeight="1" x14ac:dyDescent="0.35">
      <c r="A22" s="16">
        <v>5</v>
      </c>
      <c r="B22" s="16" t="s">
        <v>25</v>
      </c>
      <c r="C22" s="12" t="s">
        <v>17</v>
      </c>
      <c r="D22" s="50">
        <v>118000</v>
      </c>
      <c r="E22" s="50">
        <v>97500</v>
      </c>
      <c r="F22" s="50">
        <v>88300</v>
      </c>
      <c r="G22" s="50">
        <f>D22+E22+F22</f>
        <v>303800</v>
      </c>
    </row>
    <row r="23" spans="1:9" ht="22.5" customHeight="1" x14ac:dyDescent="0.35">
      <c r="A23" s="15"/>
      <c r="B23" s="15"/>
      <c r="C23" s="12" t="s">
        <v>26</v>
      </c>
      <c r="D23" s="50">
        <v>140000</v>
      </c>
      <c r="E23" s="50">
        <v>112400</v>
      </c>
      <c r="F23" s="50">
        <v>119500</v>
      </c>
      <c r="G23" s="50">
        <f>D23+E23+F23</f>
        <v>371900</v>
      </c>
    </row>
    <row r="24" spans="1:9" ht="24" customHeight="1" x14ac:dyDescent="0.35">
      <c r="A24" s="15"/>
      <c r="B24" s="15"/>
      <c r="C24" s="12" t="s">
        <v>19</v>
      </c>
      <c r="D24" s="50">
        <v>103050</v>
      </c>
      <c r="E24" s="50">
        <v>97500</v>
      </c>
      <c r="F24" s="54">
        <v>115600</v>
      </c>
      <c r="G24" s="50">
        <f>D24+E24+F24</f>
        <v>316150</v>
      </c>
    </row>
    <row r="25" spans="1:9" ht="22.5" customHeight="1" x14ac:dyDescent="0.35">
      <c r="A25" s="15"/>
      <c r="B25" s="15"/>
      <c r="C25" s="12" t="s">
        <v>22</v>
      </c>
      <c r="D25" s="50">
        <v>131000</v>
      </c>
      <c r="E25" s="50">
        <v>180000</v>
      </c>
      <c r="F25" s="50">
        <v>80200</v>
      </c>
      <c r="G25" s="50">
        <f>D25+E25+F25</f>
        <v>391200</v>
      </c>
    </row>
    <row r="26" spans="1:9" ht="21" customHeight="1" x14ac:dyDescent="0.35">
      <c r="A26" s="15"/>
      <c r="B26" s="15"/>
      <c r="C26" s="12" t="s">
        <v>27</v>
      </c>
      <c r="D26" s="50">
        <v>26500</v>
      </c>
      <c r="E26" s="50">
        <v>46200</v>
      </c>
      <c r="F26" s="50">
        <v>35000</v>
      </c>
      <c r="G26" s="50">
        <f>D26+E26+F26</f>
        <v>107700</v>
      </c>
    </row>
    <row r="27" spans="1:9" x14ac:dyDescent="0.35">
      <c r="A27" s="105" t="s">
        <v>11</v>
      </c>
      <c r="B27" s="106"/>
      <c r="C27" s="107"/>
      <c r="D27" s="48">
        <f>SUM(D22:D26)</f>
        <v>518550</v>
      </c>
      <c r="E27" s="48">
        <f>SUM(E22:E26)</f>
        <v>533600</v>
      </c>
      <c r="F27" s="48">
        <f>SUM(F22:F26)</f>
        <v>438600</v>
      </c>
      <c r="G27" s="48">
        <f>SUM(G22:G26)</f>
        <v>1490750</v>
      </c>
    </row>
    <row r="28" spans="1:9" ht="25.5" customHeight="1" x14ac:dyDescent="0.35">
      <c r="A28" s="16">
        <v>6</v>
      </c>
      <c r="B28" s="16" t="s">
        <v>10</v>
      </c>
      <c r="C28" s="16" t="s">
        <v>18</v>
      </c>
      <c r="D28" s="50">
        <v>20000</v>
      </c>
      <c r="E28" s="50">
        <v>24000</v>
      </c>
      <c r="F28" s="50">
        <v>35000</v>
      </c>
      <c r="G28" s="50">
        <f>D28+E28+F28</f>
        <v>79000</v>
      </c>
    </row>
    <row r="29" spans="1:9" ht="26.25" customHeight="1" x14ac:dyDescent="0.35">
      <c r="A29" s="15"/>
      <c r="B29" s="15"/>
      <c r="C29" s="15" t="s">
        <v>19</v>
      </c>
      <c r="D29" s="50">
        <v>17000</v>
      </c>
      <c r="E29" s="50">
        <v>27000</v>
      </c>
      <c r="F29" s="50">
        <v>30000</v>
      </c>
      <c r="G29" s="50">
        <f>F29+E29+D29</f>
        <v>74000</v>
      </c>
    </row>
    <row r="30" spans="1:9" ht="27" customHeight="1" x14ac:dyDescent="0.35">
      <c r="A30" s="105" t="s">
        <v>11</v>
      </c>
      <c r="B30" s="106"/>
      <c r="C30" s="107"/>
      <c r="D30" s="2">
        <f>SUM(D28:D29)</f>
        <v>37000</v>
      </c>
      <c r="E30" s="2">
        <f>SUM(E28:E29)</f>
        <v>51000</v>
      </c>
      <c r="F30" s="2">
        <f>SUM(F28:F29)</f>
        <v>65000</v>
      </c>
      <c r="G30" s="2">
        <f>SUM(G28:G29)</f>
        <v>153000</v>
      </c>
    </row>
    <row r="31" spans="1:9" x14ac:dyDescent="0.35">
      <c r="A31" s="105" t="s">
        <v>29</v>
      </c>
      <c r="B31" s="106"/>
      <c r="C31" s="107"/>
      <c r="D31" s="30">
        <f>SUM(D30,D27,D21,D18,D13,D9)</f>
        <v>995050</v>
      </c>
      <c r="E31" s="30">
        <f>SUM(E30,E27,E21,E18,E13,E9)</f>
        <v>1029437</v>
      </c>
      <c r="F31" s="30">
        <f>SUM(F9+F13+F18+F21+F27+F30)</f>
        <v>915400</v>
      </c>
      <c r="G31" s="20">
        <f>SUM(D31:F31)</f>
        <v>2939887</v>
      </c>
    </row>
    <row r="34" spans="4:7" x14ac:dyDescent="0.35">
      <c r="D34" s="23"/>
      <c r="E34" s="23"/>
      <c r="F34" s="23"/>
      <c r="G34" s="22"/>
    </row>
  </sheetData>
  <mergeCells count="13">
    <mergeCell ref="A1:G1"/>
    <mergeCell ref="G4:G5"/>
    <mergeCell ref="A27:C27"/>
    <mergeCell ref="A30:C30"/>
    <mergeCell ref="A31:C31"/>
    <mergeCell ref="A13:C13"/>
    <mergeCell ref="A18:C18"/>
    <mergeCell ref="A21:C21"/>
    <mergeCell ref="A9:C9"/>
    <mergeCell ref="A3:A4"/>
    <mergeCell ref="B3:B4"/>
    <mergeCell ref="C3:C4"/>
    <mergeCell ref="D3:E3"/>
  </mergeCells>
  <pageMargins left="0.7" right="0.7" top="0.75" bottom="0.62" header="0.3" footer="0.3"/>
  <pageSetup paperSize="9" scale="98" orientation="portrait" horizontalDpi="4294967293" verticalDpi="36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6"/>
  <sheetViews>
    <sheetView view="pageBreakPreview" topLeftCell="A22" zoomScale="87" zoomScaleNormal="100" zoomScaleSheetLayoutView="87" workbookViewId="0">
      <selection activeCell="K29" sqref="K29"/>
    </sheetView>
  </sheetViews>
  <sheetFormatPr defaultRowHeight="14.5" x14ac:dyDescent="0.35"/>
  <cols>
    <col min="1" max="1" width="5.26953125" customWidth="1"/>
    <col min="2" max="2" width="16.54296875" customWidth="1"/>
    <col min="3" max="3" width="10.453125" customWidth="1"/>
    <col min="4" max="4" width="12.26953125" customWidth="1"/>
    <col min="5" max="5" width="12.7265625" customWidth="1"/>
    <col min="6" max="6" width="14" customWidth="1"/>
    <col min="7" max="7" width="12" customWidth="1"/>
    <col min="8" max="8" width="13.81640625" customWidth="1"/>
    <col min="9" max="10" width="9.1796875" customWidth="1"/>
    <col min="11" max="11" width="12.26953125" customWidth="1"/>
    <col min="12" max="12" width="11.453125" customWidth="1"/>
    <col min="14" max="14" width="13.54296875" customWidth="1"/>
  </cols>
  <sheetData>
    <row r="1" spans="1:14" x14ac:dyDescent="0.35">
      <c r="A1" s="102" t="s">
        <v>60</v>
      </c>
      <c r="B1" s="102"/>
      <c r="C1" s="102"/>
      <c r="D1" s="102"/>
      <c r="E1" s="102"/>
      <c r="F1" s="102"/>
      <c r="G1" s="102"/>
    </row>
    <row r="2" spans="1:14" ht="45" customHeight="1" x14ac:dyDescent="0.35">
      <c r="A2" s="33" t="s">
        <v>74</v>
      </c>
      <c r="B2" s="33"/>
      <c r="C2" s="10"/>
      <c r="D2" s="10"/>
      <c r="E2" s="10"/>
      <c r="F2" s="10"/>
      <c r="G2" s="45" t="s">
        <v>30</v>
      </c>
    </row>
    <row r="3" spans="1:14" ht="19.5" customHeight="1" x14ac:dyDescent="0.35">
      <c r="A3" s="108" t="s">
        <v>0</v>
      </c>
      <c r="B3" s="110" t="s">
        <v>12</v>
      </c>
      <c r="C3" s="110" t="s">
        <v>13</v>
      </c>
      <c r="D3" s="111"/>
      <c r="E3" s="111"/>
      <c r="F3" s="11"/>
      <c r="G3" s="3"/>
    </row>
    <row r="4" spans="1:14" ht="20.25" customHeight="1" x14ac:dyDescent="0.35">
      <c r="A4" s="109"/>
      <c r="B4" s="104"/>
      <c r="C4" s="104"/>
      <c r="D4" s="12" t="s">
        <v>64</v>
      </c>
      <c r="E4" s="12" t="s">
        <v>15</v>
      </c>
      <c r="F4" s="12" t="s">
        <v>65</v>
      </c>
      <c r="G4" s="103" t="s">
        <v>11</v>
      </c>
    </row>
    <row r="5" spans="1:14" x14ac:dyDescent="0.35">
      <c r="A5" s="13">
        <v>1</v>
      </c>
      <c r="B5" s="13">
        <v>2</v>
      </c>
      <c r="C5" s="13">
        <v>3</v>
      </c>
      <c r="D5" s="13"/>
      <c r="E5" s="13"/>
      <c r="F5" s="14"/>
      <c r="G5" s="104"/>
    </row>
    <row r="6" spans="1:14" ht="23.25" customHeight="1" x14ac:dyDescent="0.35">
      <c r="A6" s="15">
        <v>1</v>
      </c>
      <c r="B6" s="4" t="s">
        <v>16</v>
      </c>
      <c r="C6" s="36" t="s">
        <v>17</v>
      </c>
      <c r="D6" s="37"/>
      <c r="E6" s="37">
        <v>7000</v>
      </c>
      <c r="F6" s="37"/>
      <c r="G6" s="37">
        <f>D6+E6+F6</f>
        <v>7000</v>
      </c>
      <c r="H6" s="23">
        <f>'TRIWULAN 1'!G6+'TRIWULAN 2'!G6</f>
        <v>16900</v>
      </c>
      <c r="N6" s="23"/>
    </row>
    <row r="7" spans="1:14" ht="27" customHeight="1" x14ac:dyDescent="0.35">
      <c r="A7" s="4"/>
      <c r="B7" s="4"/>
      <c r="C7" s="36" t="s">
        <v>18</v>
      </c>
      <c r="D7" s="37">
        <v>80000</v>
      </c>
      <c r="E7" s="37">
        <v>115000</v>
      </c>
      <c r="F7" s="37">
        <v>100000</v>
      </c>
      <c r="G7" s="37">
        <f>D7+E7+F7</f>
        <v>295000</v>
      </c>
      <c r="H7" s="23">
        <f>SUM(G7+'TRIWULAN 1'!G7)</f>
        <v>648737</v>
      </c>
      <c r="N7" s="23"/>
    </row>
    <row r="8" spans="1:14" ht="24.75" customHeight="1" x14ac:dyDescent="0.35">
      <c r="A8" s="5"/>
      <c r="B8" s="5"/>
      <c r="C8" s="36" t="s">
        <v>19</v>
      </c>
      <c r="D8" s="37">
        <v>50000</v>
      </c>
      <c r="E8" s="37">
        <v>103400</v>
      </c>
      <c r="F8" s="37">
        <v>83000</v>
      </c>
      <c r="G8" s="37">
        <f>D8+E8+F8</f>
        <v>236400</v>
      </c>
      <c r="H8" s="23">
        <f>SUM(G8+'TRIWULAN 1'!G8)</f>
        <v>510400</v>
      </c>
      <c r="N8" s="23"/>
    </row>
    <row r="9" spans="1:14" x14ac:dyDescent="0.35">
      <c r="A9" s="105" t="s">
        <v>11</v>
      </c>
      <c r="B9" s="106"/>
      <c r="C9" s="107"/>
      <c r="D9" s="2">
        <f>SUM(D6:D8)</f>
        <v>130000</v>
      </c>
      <c r="E9" s="2">
        <f>SUM(E6:E8)</f>
        <v>225400</v>
      </c>
      <c r="F9" s="2">
        <f>SUM(F6:F8)</f>
        <v>183000</v>
      </c>
      <c r="G9" s="2">
        <f>SUM(G6:G8)</f>
        <v>538400</v>
      </c>
      <c r="H9" s="27">
        <f>SUM(G9+'TRIWULAN 1'!G9)</f>
        <v>1176037</v>
      </c>
      <c r="N9" s="23"/>
    </row>
    <row r="10" spans="1:14" ht="25.5" customHeight="1" x14ac:dyDescent="0.35">
      <c r="A10" s="16">
        <v>2</v>
      </c>
      <c r="B10" s="17" t="s">
        <v>20</v>
      </c>
      <c r="C10" s="36" t="s">
        <v>18</v>
      </c>
      <c r="D10" s="37">
        <v>8000</v>
      </c>
      <c r="E10" s="37">
        <v>25000</v>
      </c>
      <c r="F10" s="37">
        <v>4800</v>
      </c>
      <c r="G10" s="37">
        <f>SUM(D10:F10)</f>
        <v>37800</v>
      </c>
      <c r="H10" s="23">
        <f>SUM(G10+'TRIWULAN 1'!G10)</f>
        <v>64200</v>
      </c>
    </row>
    <row r="11" spans="1:14" ht="26.25" customHeight="1" x14ac:dyDescent="0.35">
      <c r="A11" s="4"/>
      <c r="B11" s="18"/>
      <c r="C11" s="36" t="s">
        <v>19</v>
      </c>
      <c r="D11" s="37"/>
      <c r="E11" s="37">
        <v>10000</v>
      </c>
      <c r="F11" s="37">
        <v>3500</v>
      </c>
      <c r="G11" s="37">
        <f>SUM(D11:F11)</f>
        <v>13500</v>
      </c>
      <c r="H11" s="23">
        <f>SUM(G11+'TRIWULAN 1'!G11)</f>
        <v>27500</v>
      </c>
    </row>
    <row r="12" spans="1:14" ht="25.5" customHeight="1" x14ac:dyDescent="0.35">
      <c r="A12" s="5"/>
      <c r="B12" s="19"/>
      <c r="C12" s="36" t="s">
        <v>22</v>
      </c>
      <c r="D12" s="37">
        <v>14300</v>
      </c>
      <c r="E12" s="37">
        <v>48000</v>
      </c>
      <c r="F12" s="37">
        <v>12300</v>
      </c>
      <c r="G12" s="37">
        <f>SUM(D12:F12)</f>
        <v>74600</v>
      </c>
      <c r="H12" s="23">
        <f>SUM(G12+'TRIWULAN 1'!G12)</f>
        <v>135600</v>
      </c>
    </row>
    <row r="13" spans="1:14" x14ac:dyDescent="0.35">
      <c r="A13" s="105" t="s">
        <v>11</v>
      </c>
      <c r="B13" s="106"/>
      <c r="C13" s="107"/>
      <c r="D13" s="6">
        <f>SUM(D10:D12)</f>
        <v>22300</v>
      </c>
      <c r="E13" s="6">
        <f>SUM(E10:E12)</f>
        <v>83000</v>
      </c>
      <c r="F13" s="6">
        <f>SUM(F10:F12)</f>
        <v>20600</v>
      </c>
      <c r="G13" s="20">
        <f>SUM(G10:G12)</f>
        <v>125900</v>
      </c>
      <c r="H13" s="28">
        <f>SUM(G13+'TRIWULAN 1'!G13)</f>
        <v>227300</v>
      </c>
    </row>
    <row r="14" spans="1:14" ht="23.25" customHeight="1" x14ac:dyDescent="0.35">
      <c r="A14" s="16">
        <v>3</v>
      </c>
      <c r="B14" s="3" t="s">
        <v>5</v>
      </c>
      <c r="C14" s="36" t="s">
        <v>23</v>
      </c>
      <c r="D14" s="37"/>
      <c r="E14" s="37">
        <v>12000</v>
      </c>
      <c r="F14" s="37">
        <v>8000</v>
      </c>
      <c r="G14" s="37">
        <f>D14+E14+F14</f>
        <v>20000</v>
      </c>
      <c r="H14" s="23">
        <f>SUM(G14+'TRIWULAN 1'!G14)</f>
        <v>35800</v>
      </c>
    </row>
    <row r="15" spans="1:14" ht="24.75" customHeight="1" x14ac:dyDescent="0.35">
      <c r="A15" s="4"/>
      <c r="B15" s="4"/>
      <c r="C15" s="36" t="s">
        <v>17</v>
      </c>
      <c r="D15" s="37">
        <v>12000</v>
      </c>
      <c r="E15" s="37">
        <v>23000</v>
      </c>
      <c r="F15" s="37">
        <v>6000</v>
      </c>
      <c r="G15" s="37">
        <f>D15+E15+F15</f>
        <v>41000</v>
      </c>
      <c r="H15" s="23">
        <f>SUM(G15+'TRIWULAN 1'!G15)</f>
        <v>68800</v>
      </c>
    </row>
    <row r="16" spans="1:14" ht="24.75" customHeight="1" x14ac:dyDescent="0.35">
      <c r="A16" s="4"/>
      <c r="B16" s="4"/>
      <c r="C16" s="36" t="s">
        <v>18</v>
      </c>
      <c r="D16" s="37">
        <v>73000</v>
      </c>
      <c r="E16" s="37">
        <v>122000</v>
      </c>
      <c r="F16" s="37">
        <v>70000</v>
      </c>
      <c r="G16" s="37">
        <f>D16+E16+F16</f>
        <v>265000</v>
      </c>
      <c r="H16" s="23">
        <f>SUM(G16+'TRIWULAN 1'!G16)</f>
        <v>609000</v>
      </c>
    </row>
    <row r="17" spans="1:18" ht="33" customHeight="1" x14ac:dyDescent="0.35">
      <c r="A17" s="4"/>
      <c r="B17" s="4"/>
      <c r="C17" s="36" t="s">
        <v>19</v>
      </c>
      <c r="D17" s="37">
        <v>67000</v>
      </c>
      <c r="E17" s="37">
        <v>102000</v>
      </c>
      <c r="F17" s="37">
        <v>78000</v>
      </c>
      <c r="G17" s="37">
        <f>D17+E17+F17</f>
        <v>247000</v>
      </c>
      <c r="H17" s="23">
        <f>SUM(G17+'TRIWULAN 1'!G17)</f>
        <v>371600</v>
      </c>
    </row>
    <row r="18" spans="1:18" x14ac:dyDescent="0.35">
      <c r="A18" s="105" t="s">
        <v>11</v>
      </c>
      <c r="B18" s="106"/>
      <c r="C18" s="107"/>
      <c r="D18" s="7">
        <f>SUM(D14:D17)</f>
        <v>152000</v>
      </c>
      <c r="E18" s="7">
        <f>SUM(E14:E17)</f>
        <v>259000</v>
      </c>
      <c r="F18" s="7">
        <f>SUM(F14:F17)</f>
        <v>162000</v>
      </c>
      <c r="G18" s="7">
        <f>SUM(G14:G17)</f>
        <v>573000</v>
      </c>
      <c r="H18" s="27">
        <f>SUM(G18+'TRIWULAN 1'!G18)</f>
        <v>1085200</v>
      </c>
      <c r="L18" s="23">
        <f>SUM(H9+H13+H18+H21+H28+H31)</f>
        <v>5809887</v>
      </c>
    </row>
    <row r="19" spans="1:18" ht="30" customHeight="1" x14ac:dyDescent="0.35">
      <c r="A19" s="16">
        <v>4</v>
      </c>
      <c r="B19" s="17" t="s">
        <v>6</v>
      </c>
      <c r="C19" s="36" t="s">
        <v>18</v>
      </c>
      <c r="D19" s="37">
        <v>9000</v>
      </c>
      <c r="E19" s="37">
        <v>6500</v>
      </c>
      <c r="F19" s="37">
        <v>3400</v>
      </c>
      <c r="G19" s="37">
        <f>SUM(D19:F19)</f>
        <v>18900</v>
      </c>
      <c r="H19" s="23">
        <f>SUM(G19+'TRIWULAN 1'!G19)</f>
        <v>43600</v>
      </c>
    </row>
    <row r="20" spans="1:18" ht="27.75" customHeight="1" x14ac:dyDescent="0.35">
      <c r="A20" s="4"/>
      <c r="B20" s="18"/>
      <c r="C20" s="36" t="s">
        <v>19</v>
      </c>
      <c r="D20" s="37">
        <v>7000</v>
      </c>
      <c r="E20" s="37">
        <v>6300</v>
      </c>
      <c r="F20" s="37">
        <v>4000</v>
      </c>
      <c r="G20" s="37">
        <f>SUM(D20:F20)</f>
        <v>17300</v>
      </c>
      <c r="H20" s="23">
        <f>SUM(G20+'TRIWULAN 1'!G20)</f>
        <v>37500</v>
      </c>
    </row>
    <row r="21" spans="1:18" x14ac:dyDescent="0.35">
      <c r="A21" s="105" t="s">
        <v>11</v>
      </c>
      <c r="B21" s="106"/>
      <c r="C21" s="107"/>
      <c r="D21" s="6">
        <f>SUM(D19:D20)</f>
        <v>16000</v>
      </c>
      <c r="E21" s="6">
        <f>SUM(E19:E20)</f>
        <v>12800</v>
      </c>
      <c r="F21" s="6">
        <f>SUM(F19:F20)</f>
        <v>7400</v>
      </c>
      <c r="G21" s="20">
        <f>SUM(G19:G20)</f>
        <v>36200</v>
      </c>
      <c r="H21" s="28">
        <f>SUM(G21+'TRIWULAN 1'!G21)</f>
        <v>81100</v>
      </c>
    </row>
    <row r="22" spans="1:18" ht="28.5" customHeight="1" x14ac:dyDescent="0.35">
      <c r="A22" s="16">
        <v>5</v>
      </c>
      <c r="B22" s="3" t="s">
        <v>25</v>
      </c>
      <c r="C22" s="36" t="s">
        <v>17</v>
      </c>
      <c r="D22" s="37">
        <v>83000</v>
      </c>
      <c r="E22" s="37">
        <v>132000</v>
      </c>
      <c r="F22" s="37">
        <v>124000</v>
      </c>
      <c r="G22" s="35">
        <f>D22+E22+F22</f>
        <v>339000</v>
      </c>
      <c r="H22" s="23">
        <f>SUM(G22+'TRIWULAN 1'!G22)</f>
        <v>642800</v>
      </c>
    </row>
    <row r="23" spans="1:18" ht="22.5" customHeight="1" x14ac:dyDescent="0.35">
      <c r="A23" s="4"/>
      <c r="B23" s="4"/>
      <c r="C23" s="36" t="s">
        <v>26</v>
      </c>
      <c r="D23" s="37">
        <v>100000</v>
      </c>
      <c r="E23" s="37">
        <v>145000</v>
      </c>
      <c r="F23" s="37">
        <v>100000</v>
      </c>
      <c r="G23" s="35">
        <f>D23+E23+F23</f>
        <v>345000</v>
      </c>
      <c r="H23" s="23">
        <f>SUM(G23+'TRIWULAN 1'!G23)</f>
        <v>716900</v>
      </c>
      <c r="L23" s="23">
        <f>SUM(K23+'TRIWULAN 1'!K23)</f>
        <v>0</v>
      </c>
    </row>
    <row r="24" spans="1:18" ht="22.5" customHeight="1" x14ac:dyDescent="0.35">
      <c r="A24" s="4"/>
      <c r="B24" s="4"/>
      <c r="C24" s="36" t="s">
        <v>19</v>
      </c>
      <c r="D24" s="37">
        <v>87000</v>
      </c>
      <c r="E24" s="37">
        <v>134000</v>
      </c>
      <c r="F24" s="38">
        <v>93000</v>
      </c>
      <c r="G24" s="35">
        <f>D24+E24+F24</f>
        <v>314000</v>
      </c>
      <c r="H24" s="23">
        <f>SUM(G24+'TRIWULAN 1'!G24)</f>
        <v>630150</v>
      </c>
    </row>
    <row r="25" spans="1:18" ht="23.25" customHeight="1" x14ac:dyDescent="0.35">
      <c r="A25" s="4"/>
      <c r="B25" s="4"/>
      <c r="C25" s="36" t="s">
        <v>22</v>
      </c>
      <c r="D25" s="37">
        <v>98000</v>
      </c>
      <c r="E25" s="37">
        <v>170000</v>
      </c>
      <c r="F25" s="37">
        <v>100000</v>
      </c>
      <c r="G25" s="35">
        <f>D25+E25+F25</f>
        <v>368000</v>
      </c>
      <c r="H25" s="23">
        <f>SUM(G25+'TRIWULAN 1'!G25)</f>
        <v>759200</v>
      </c>
    </row>
    <row r="26" spans="1:18" ht="20.25" customHeight="1" x14ac:dyDescent="0.35">
      <c r="A26" s="4"/>
      <c r="B26" s="4"/>
      <c r="C26" s="36" t="s">
        <v>27</v>
      </c>
      <c r="D26" s="37"/>
      <c r="E26" s="37">
        <v>80000</v>
      </c>
      <c r="F26" s="37">
        <v>15000</v>
      </c>
      <c r="G26" s="35">
        <f>D26+E26+F26</f>
        <v>95000</v>
      </c>
      <c r="H26" s="23">
        <f>SUM(G26+'TRIWULAN 1'!G26)</f>
        <v>202700</v>
      </c>
      <c r="K26" s="23">
        <f>SUM('TRIWULAN 2'!H6+'TRIWULAN 2'!H7+'TRIWULAN 2'!H8+'TRIWULAN 2'!H10+'TRIWULAN 2'!H11+'TRIWULAN 2'!H12+'TRIWULAN 2'!H14+'TRIWULAN 2'!H15+'TRIWULAN 2'!H16+'TRIWULAN 2'!H17+'TRIWULAN 2'!H19+'TRIWULAN 2'!H20+'TRIWULAN 2'!H22+'TRIWULAN 2'!H24+'TRIWULAN 2'!H23+'TRIWULAN 2'!H25+'TRIWULAN 2'!H26+'TRIWULAN 2'!H27+'TRIWULAN 2'!H29+'TRIWULAN 2'!H30)</f>
        <v>5809887</v>
      </c>
      <c r="P26" s="78"/>
      <c r="Q26" s="78"/>
      <c r="R26" s="78"/>
    </row>
    <row r="27" spans="1:18" ht="18" customHeight="1" x14ac:dyDescent="0.35">
      <c r="A27" s="4"/>
      <c r="B27" s="4"/>
      <c r="C27" s="34" t="s">
        <v>28</v>
      </c>
      <c r="D27" s="35"/>
      <c r="E27" s="35">
        <v>15700</v>
      </c>
      <c r="F27" s="35">
        <v>20000</v>
      </c>
      <c r="G27" s="35">
        <f>SUM(D27:F27)</f>
        <v>35700</v>
      </c>
      <c r="H27" s="23">
        <f>SUM(G27)</f>
        <v>35700</v>
      </c>
      <c r="P27" s="78"/>
      <c r="Q27" s="78"/>
      <c r="R27" s="78"/>
    </row>
    <row r="28" spans="1:18" x14ac:dyDescent="0.35">
      <c r="A28" s="105" t="s">
        <v>11</v>
      </c>
      <c r="B28" s="106"/>
      <c r="C28" s="107"/>
      <c r="D28" s="2">
        <f>SUM(D22:D27)</f>
        <v>368000</v>
      </c>
      <c r="E28" s="2">
        <f>SUM(E22:E27)</f>
        <v>676700</v>
      </c>
      <c r="F28" s="2">
        <f>SUM(F22:F27)</f>
        <v>452000</v>
      </c>
      <c r="G28" s="2">
        <f>SUM(G22:G27)</f>
        <v>1496700</v>
      </c>
      <c r="H28" s="27">
        <f>SUM(G28+'TRIWULAN 1'!G27)</f>
        <v>2987450</v>
      </c>
      <c r="P28" s="78"/>
      <c r="Q28" s="78"/>
      <c r="R28" s="79"/>
    </row>
    <row r="29" spans="1:18" ht="21" customHeight="1" x14ac:dyDescent="0.35">
      <c r="A29" s="3">
        <v>6</v>
      </c>
      <c r="B29" s="3" t="s">
        <v>10</v>
      </c>
      <c r="C29" s="36" t="s">
        <v>18</v>
      </c>
      <c r="D29" s="37">
        <v>15000</v>
      </c>
      <c r="E29" s="37">
        <v>20000</v>
      </c>
      <c r="F29" s="37">
        <v>24000</v>
      </c>
      <c r="G29" s="37">
        <f>D29+E29+F29</f>
        <v>59000</v>
      </c>
      <c r="H29" s="23">
        <f>SUM(G29+'TRIWULAN 1'!G28)</f>
        <v>138000</v>
      </c>
      <c r="K29" s="26">
        <f>SUM(G32+'TRIWULAN 1'!G31)</f>
        <v>5809887</v>
      </c>
      <c r="P29" s="78"/>
      <c r="Q29" s="78"/>
      <c r="R29" s="78"/>
    </row>
    <row r="30" spans="1:18" ht="21.75" customHeight="1" x14ac:dyDescent="0.35">
      <c r="A30" s="4"/>
      <c r="B30" s="4"/>
      <c r="C30" s="36" t="s">
        <v>19</v>
      </c>
      <c r="D30" s="37">
        <v>12200</v>
      </c>
      <c r="E30" s="37">
        <v>14600</v>
      </c>
      <c r="F30" s="37">
        <v>14000</v>
      </c>
      <c r="G30" s="37">
        <f>F30+E30+D30</f>
        <v>40800</v>
      </c>
      <c r="H30" s="23">
        <f>SUM(G30+'TRIWULAN 1'!G29)</f>
        <v>114800</v>
      </c>
      <c r="P30" s="78"/>
      <c r="Q30" s="78"/>
      <c r="R30" s="78"/>
    </row>
    <row r="31" spans="1:18" x14ac:dyDescent="0.35">
      <c r="A31" s="105" t="s">
        <v>11</v>
      </c>
      <c r="B31" s="106"/>
      <c r="C31" s="112"/>
      <c r="D31" s="21">
        <f>SUM(D29:D30)</f>
        <v>27200</v>
      </c>
      <c r="E31" s="21">
        <f>SUM(E29:E30)</f>
        <v>34600</v>
      </c>
      <c r="F31" s="21">
        <f>SUM(F29:F30)</f>
        <v>38000</v>
      </c>
      <c r="G31" s="21">
        <f>SUM(G29:G30)</f>
        <v>99800</v>
      </c>
      <c r="H31" s="29">
        <f>SUM(G31+'TRIWULAN 1'!G30)</f>
        <v>252800</v>
      </c>
      <c r="P31" s="80"/>
      <c r="Q31" s="80"/>
      <c r="R31" s="80"/>
    </row>
    <row r="32" spans="1:18" ht="21.75" customHeight="1" x14ac:dyDescent="0.35">
      <c r="A32" s="105" t="s">
        <v>29</v>
      </c>
      <c r="B32" s="106"/>
      <c r="C32" s="107"/>
      <c r="D32" s="30">
        <f>SUM(D31,D28,D21,D18,D13,D9)</f>
        <v>715500</v>
      </c>
      <c r="E32" s="30">
        <f>SUM(E31,E28,E21,E18,E13,E9)</f>
        <v>1291500</v>
      </c>
      <c r="F32" s="30">
        <f>SUM(F9+F13+F18+F21+F28+F31)</f>
        <v>863000</v>
      </c>
      <c r="G32" s="20">
        <f>SUM(D32:F32)</f>
        <v>2870000</v>
      </c>
      <c r="H32" s="26"/>
    </row>
    <row r="35" spans="4:13" x14ac:dyDescent="0.35">
      <c r="M35" s="23"/>
    </row>
    <row r="36" spans="4:13" x14ac:dyDescent="0.35">
      <c r="D36" s="23"/>
      <c r="E36" s="23"/>
      <c r="H36" s="22"/>
    </row>
  </sheetData>
  <mergeCells count="13">
    <mergeCell ref="A32:C32"/>
    <mergeCell ref="A9:C9"/>
    <mergeCell ref="A13:C13"/>
    <mergeCell ref="A18:C18"/>
    <mergeCell ref="A21:C21"/>
    <mergeCell ref="A28:C28"/>
    <mergeCell ref="A31:C31"/>
    <mergeCell ref="A1:G1"/>
    <mergeCell ref="A3:A4"/>
    <mergeCell ref="B3:B4"/>
    <mergeCell ref="C3:C4"/>
    <mergeCell ref="D3:E3"/>
    <mergeCell ref="G4:G5"/>
  </mergeCells>
  <pageMargins left="0.70866141732283472" right="0.70866141732283472" top="0.74803149606299213" bottom="0.74803149606299213" header="0.31496062992125984" footer="0.31496062992125984"/>
  <pageSetup scale="90" orientation="portrait" horizontalDpi="4294967293" verticalDpi="36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P26"/>
  <sheetViews>
    <sheetView view="pageBreakPreview" topLeftCell="A15" zoomScale="89" zoomScaleNormal="100" zoomScaleSheetLayoutView="89" workbookViewId="0">
      <selection activeCell="F9" sqref="F9"/>
    </sheetView>
  </sheetViews>
  <sheetFormatPr defaultRowHeight="14.5" x14ac:dyDescent="0.35"/>
  <cols>
    <col min="1" max="1" width="3.81640625" customWidth="1"/>
    <col min="2" max="2" width="17.7265625" customWidth="1"/>
    <col min="3" max="3" width="13.26953125" customWidth="1"/>
    <col min="4" max="4" width="12.453125" customWidth="1"/>
    <col min="5" max="5" width="14.7265625" customWidth="1"/>
    <col min="6" max="6" width="9.7265625" customWidth="1"/>
    <col min="7" max="7" width="12.26953125" customWidth="1"/>
    <col min="8" max="8" width="12.54296875" customWidth="1"/>
    <col min="9" max="9" width="13.54296875" customWidth="1"/>
    <col min="10" max="10" width="15.54296875" style="81" bestFit="1" customWidth="1"/>
    <col min="11" max="11" width="11.7265625" bestFit="1" customWidth="1"/>
    <col min="12" max="12" width="26.26953125" customWidth="1"/>
    <col min="13" max="13" width="14.7265625" customWidth="1"/>
    <col min="14" max="14" width="18.1796875" customWidth="1"/>
    <col min="15" max="15" width="16.26953125" customWidth="1"/>
  </cols>
  <sheetData>
    <row r="1" spans="1:16" ht="25.5" customHeight="1" x14ac:dyDescent="0.35">
      <c r="A1" s="91" t="s">
        <v>59</v>
      </c>
      <c r="B1" s="91"/>
      <c r="C1" s="91"/>
      <c r="D1" s="91"/>
      <c r="E1" s="91"/>
      <c r="F1" s="91"/>
      <c r="G1" s="91"/>
      <c r="H1" s="91"/>
    </row>
    <row r="2" spans="1:16" ht="37.5" customHeight="1" x14ac:dyDescent="0.35">
      <c r="A2" s="114" t="s">
        <v>70</v>
      </c>
      <c r="B2" s="114"/>
      <c r="C2" s="114"/>
      <c r="D2" s="114"/>
      <c r="E2" s="114"/>
      <c r="F2" s="114"/>
      <c r="G2" s="114"/>
      <c r="H2" s="114"/>
    </row>
    <row r="3" spans="1:16" ht="28.5" customHeight="1" x14ac:dyDescent="0.35">
      <c r="A3" s="101" t="s">
        <v>38</v>
      </c>
      <c r="B3" s="101" t="s">
        <v>58</v>
      </c>
      <c r="C3" s="101" t="s">
        <v>39</v>
      </c>
      <c r="D3" s="101"/>
      <c r="E3" s="101"/>
      <c r="F3" s="101"/>
      <c r="G3" s="101"/>
      <c r="H3" s="101"/>
    </row>
    <row r="4" spans="1:16" ht="33.75" customHeight="1" x14ac:dyDescent="0.35">
      <c r="A4" s="101"/>
      <c r="B4" s="101"/>
      <c r="C4" s="31" t="s">
        <v>9</v>
      </c>
      <c r="D4" s="31" t="s">
        <v>8</v>
      </c>
      <c r="E4" s="31" t="s">
        <v>5</v>
      </c>
      <c r="F4" s="31" t="s">
        <v>6</v>
      </c>
      <c r="G4" s="31" t="s">
        <v>7</v>
      </c>
      <c r="H4" s="31" t="s">
        <v>10</v>
      </c>
    </row>
    <row r="5" spans="1:16" ht="36" customHeight="1" x14ac:dyDescent="0.35">
      <c r="A5" s="31">
        <v>1</v>
      </c>
      <c r="B5" s="31" t="s">
        <v>40</v>
      </c>
      <c r="C5" s="40">
        <v>26000</v>
      </c>
      <c r="D5" s="40">
        <v>13400</v>
      </c>
      <c r="E5" s="40">
        <v>150000</v>
      </c>
      <c r="F5" s="40"/>
      <c r="G5" s="40">
        <v>140000</v>
      </c>
      <c r="H5" s="40"/>
      <c r="I5" s="23">
        <f>SUM(C5:H5)</f>
        <v>329400</v>
      </c>
      <c r="J5" s="83">
        <f>I5/$C$21</f>
        <v>5.6696455542078528E-2</v>
      </c>
      <c r="K5" s="46">
        <f>(J5*M6)</f>
        <v>51899.935403218682</v>
      </c>
      <c r="L5" s="46">
        <f>K5*M7</f>
        <v>1037998708.0643736</v>
      </c>
      <c r="N5">
        <v>1254401424</v>
      </c>
      <c r="O5">
        <v>62720</v>
      </c>
    </row>
    <row r="6" spans="1:16" ht="38.25" customHeight="1" x14ac:dyDescent="0.35">
      <c r="A6" s="31">
        <v>2</v>
      </c>
      <c r="B6" s="31" t="s">
        <v>41</v>
      </c>
      <c r="C6" s="40">
        <v>1050000</v>
      </c>
      <c r="D6" s="40">
        <v>15000</v>
      </c>
      <c r="E6" s="40">
        <v>520000</v>
      </c>
      <c r="F6" s="40"/>
      <c r="G6" s="40">
        <v>220400</v>
      </c>
      <c r="H6" s="40">
        <v>32000</v>
      </c>
      <c r="I6" s="23">
        <f t="shared" ref="I6:I19" si="0">SUM(C6:H6)</f>
        <v>1837400</v>
      </c>
      <c r="J6" s="83">
        <f t="shared" ref="J6:J19" si="1">I6/$C$21</f>
        <v>0.31625399943234694</v>
      </c>
      <c r="K6" s="84">
        <f>J6*'TRIWULAN 1'!D31</f>
        <v>314688.54213515681</v>
      </c>
      <c r="L6" s="46">
        <f>K6*M7</f>
        <v>6293770842.7031364</v>
      </c>
      <c r="M6" s="46">
        <v>915400</v>
      </c>
      <c r="N6">
        <v>7403782582</v>
      </c>
      <c r="O6">
        <v>370189</v>
      </c>
    </row>
    <row r="7" spans="1:16" ht="34.5" customHeight="1" x14ac:dyDescent="0.35">
      <c r="A7" s="31">
        <v>3</v>
      </c>
      <c r="B7" s="31" t="s">
        <v>42</v>
      </c>
      <c r="C7" s="40">
        <v>60037</v>
      </c>
      <c r="D7" s="40">
        <v>40000</v>
      </c>
      <c r="E7" s="40">
        <v>104000</v>
      </c>
      <c r="F7" s="40"/>
      <c r="G7" s="40">
        <v>154000</v>
      </c>
      <c r="H7" s="40"/>
      <c r="I7" s="23">
        <f t="shared" si="0"/>
        <v>358037</v>
      </c>
      <c r="J7" s="83">
        <f t="shared" si="1"/>
        <v>6.1625467070185701E-2</v>
      </c>
      <c r="K7" s="84">
        <f>J7*M6</f>
        <v>56411.952556047989</v>
      </c>
      <c r="L7" s="46">
        <f>K7*M7</f>
        <v>1128239051.1209598</v>
      </c>
      <c r="M7" s="46">
        <v>20000</v>
      </c>
      <c r="N7">
        <v>1219157314</v>
      </c>
      <c r="O7">
        <v>60958</v>
      </c>
    </row>
    <row r="8" spans="1:16" ht="34.5" customHeight="1" x14ac:dyDescent="0.35">
      <c r="A8" s="31">
        <v>4</v>
      </c>
      <c r="B8" s="31" t="s">
        <v>43</v>
      </c>
      <c r="C8" s="40"/>
      <c r="D8" s="40">
        <v>11000</v>
      </c>
      <c r="E8" s="40">
        <v>74200</v>
      </c>
      <c r="F8" s="40">
        <v>46200</v>
      </c>
      <c r="G8" s="40">
        <v>200000</v>
      </c>
      <c r="H8" s="40"/>
      <c r="I8" s="23">
        <f t="shared" si="0"/>
        <v>331400</v>
      </c>
      <c r="J8" s="83">
        <f t="shared" si="1"/>
        <v>5.7040696316468804E-2</v>
      </c>
      <c r="K8" s="84">
        <f>J8*M6</f>
        <v>52215.05340809554</v>
      </c>
      <c r="L8" s="46">
        <f>K8*M7</f>
        <v>1044301068.1619108</v>
      </c>
      <c r="N8">
        <v>998250377</v>
      </c>
      <c r="O8">
        <v>49913</v>
      </c>
    </row>
    <row r="9" spans="1:16" ht="37.5" customHeight="1" x14ac:dyDescent="0.35">
      <c r="A9" s="31">
        <v>5</v>
      </c>
      <c r="B9" s="31" t="s">
        <v>44</v>
      </c>
      <c r="C9" s="40">
        <v>40000</v>
      </c>
      <c r="D9" s="40">
        <v>20000</v>
      </c>
      <c r="E9" s="40">
        <v>103000</v>
      </c>
      <c r="F9" s="40"/>
      <c r="G9" s="40">
        <v>430200</v>
      </c>
      <c r="H9" s="40">
        <v>100000</v>
      </c>
      <c r="I9" s="23">
        <f t="shared" si="0"/>
        <v>693200</v>
      </c>
      <c r="J9" s="83">
        <f t="shared" si="1"/>
        <v>0.11931385240366982</v>
      </c>
      <c r="K9" s="84">
        <f>J9*M6</f>
        <v>109219.90049031936</v>
      </c>
      <c r="L9" s="46">
        <f>K9*M7</f>
        <v>2184398009.8063869</v>
      </c>
      <c r="N9">
        <v>2096912998</v>
      </c>
      <c r="O9">
        <v>104846</v>
      </c>
    </row>
    <row r="10" spans="1:16" ht="36" customHeight="1" x14ac:dyDescent="0.35">
      <c r="A10" s="31">
        <v>6</v>
      </c>
      <c r="B10" s="31" t="s">
        <v>45</v>
      </c>
      <c r="C10" s="40"/>
      <c r="D10" s="40">
        <v>18000</v>
      </c>
      <c r="E10" s="40">
        <v>134000</v>
      </c>
      <c r="F10" s="40"/>
      <c r="G10" s="40">
        <v>145000</v>
      </c>
      <c r="H10" s="40"/>
      <c r="I10" s="23">
        <f t="shared" si="0"/>
        <v>297000</v>
      </c>
      <c r="J10" s="83">
        <f t="shared" si="1"/>
        <v>5.1119754996956049E-2</v>
      </c>
      <c r="K10" s="84">
        <f>J10*M6</f>
        <v>46795.02372421357</v>
      </c>
      <c r="L10" s="46">
        <f>K10*M7</f>
        <v>935900474.48427141</v>
      </c>
      <c r="N10">
        <v>951273889</v>
      </c>
      <c r="O10">
        <v>46564</v>
      </c>
      <c r="P10">
        <v>25000</v>
      </c>
    </row>
    <row r="11" spans="1:16" ht="40.5" customHeight="1" x14ac:dyDescent="0.35">
      <c r="A11" s="31">
        <v>7</v>
      </c>
      <c r="B11" s="31" t="s">
        <v>46</v>
      </c>
      <c r="C11" s="40"/>
      <c r="D11" s="40">
        <v>19000</v>
      </c>
      <c r="E11" s="40"/>
      <c r="F11" s="40"/>
      <c r="G11" s="40">
        <v>252000</v>
      </c>
      <c r="H11" s="40">
        <v>8800</v>
      </c>
      <c r="I11" s="23">
        <f t="shared" si="0"/>
        <v>279800</v>
      </c>
      <c r="J11" s="83">
        <f t="shared" si="1"/>
        <v>4.8159284337199675E-2</v>
      </c>
      <c r="K11" s="84">
        <f>J11*M6</f>
        <v>44085.008882272581</v>
      </c>
      <c r="L11" s="46">
        <f>K11*M7</f>
        <v>881700177.64545166</v>
      </c>
      <c r="N11">
        <v>833832668</v>
      </c>
      <c r="O11">
        <v>41692</v>
      </c>
    </row>
    <row r="12" spans="1:16" ht="35.25" customHeight="1" x14ac:dyDescent="0.35">
      <c r="A12" s="31">
        <v>8</v>
      </c>
      <c r="B12" s="31" t="s">
        <v>47</v>
      </c>
      <c r="C12" s="40"/>
      <c r="D12" s="40">
        <v>16000</v>
      </c>
      <c r="E12" s="40"/>
      <c r="F12" s="40"/>
      <c r="G12" s="40">
        <v>195400</v>
      </c>
      <c r="H12" s="40"/>
      <c r="I12" s="23">
        <f t="shared" si="0"/>
        <v>211400</v>
      </c>
      <c r="J12" s="83">
        <f t="shared" si="1"/>
        <v>3.6386249853052222E-2</v>
      </c>
      <c r="K12" s="84">
        <f>J12*M6</f>
        <v>33307.973115484005</v>
      </c>
      <c r="L12" s="46">
        <f>K12*M7</f>
        <v>666159462.3096801</v>
      </c>
      <c r="N12">
        <v>646778164</v>
      </c>
      <c r="O12">
        <v>32339</v>
      </c>
    </row>
    <row r="13" spans="1:16" ht="39.75" customHeight="1" x14ac:dyDescent="0.35">
      <c r="A13" s="31">
        <v>9</v>
      </c>
      <c r="B13" s="31" t="s">
        <v>48</v>
      </c>
      <c r="C13" s="40"/>
      <c r="D13" s="40">
        <v>14500</v>
      </c>
      <c r="E13" s="40"/>
      <c r="F13" s="40"/>
      <c r="G13" s="40">
        <v>40000</v>
      </c>
      <c r="H13" s="40"/>
      <c r="I13" s="23">
        <f t="shared" si="0"/>
        <v>54500</v>
      </c>
      <c r="J13" s="83">
        <f t="shared" si="1"/>
        <v>9.3805611021350321E-3</v>
      </c>
      <c r="K13" s="84">
        <f>J13*M6</f>
        <v>8586.9656328944093</v>
      </c>
      <c r="L13" s="46">
        <f>K13*M7</f>
        <v>171739312.65788817</v>
      </c>
      <c r="N13">
        <v>173460683</v>
      </c>
      <c r="O13">
        <v>8673</v>
      </c>
    </row>
    <row r="14" spans="1:16" ht="39" customHeight="1" x14ac:dyDescent="0.35">
      <c r="A14" s="31">
        <v>10</v>
      </c>
      <c r="B14" s="31" t="s">
        <v>49</v>
      </c>
      <c r="C14" s="40"/>
      <c r="D14" s="40">
        <v>15000</v>
      </c>
      <c r="E14" s="40"/>
      <c r="F14" s="40">
        <v>34900</v>
      </c>
      <c r="G14" s="40">
        <v>540000</v>
      </c>
      <c r="H14" s="40">
        <v>65000</v>
      </c>
      <c r="I14" s="23">
        <f t="shared" si="0"/>
        <v>654900</v>
      </c>
      <c r="J14" s="83">
        <f t="shared" si="1"/>
        <v>0.11272164157409602</v>
      </c>
      <c r="K14" s="84">
        <f>J14*M6</f>
        <v>103185.3906969275</v>
      </c>
      <c r="L14" s="26">
        <f>K14*M7</f>
        <v>2063707813.93855</v>
      </c>
      <c r="N14">
        <v>1911355869</v>
      </c>
      <c r="O14">
        <v>95568</v>
      </c>
    </row>
    <row r="15" spans="1:16" ht="39" customHeight="1" x14ac:dyDescent="0.35">
      <c r="A15" s="31">
        <v>11</v>
      </c>
      <c r="B15" s="31" t="s">
        <v>50</v>
      </c>
      <c r="C15" s="40"/>
      <c r="D15" s="40">
        <v>15000</v>
      </c>
      <c r="E15" s="40"/>
      <c r="F15" s="40"/>
      <c r="G15" s="40">
        <v>302000</v>
      </c>
      <c r="H15" s="40">
        <v>47000</v>
      </c>
      <c r="I15" s="23">
        <f t="shared" si="0"/>
        <v>364000</v>
      </c>
      <c r="J15" s="83">
        <f t="shared" si="1"/>
        <v>6.2651820939030309E-2</v>
      </c>
      <c r="K15" s="84">
        <f>J15*M6</f>
        <v>57351.476887588346</v>
      </c>
      <c r="L15" s="46">
        <f>K15*M7</f>
        <v>1147029537.7517669</v>
      </c>
      <c r="N15">
        <v>1086331293</v>
      </c>
      <c r="O15">
        <v>54317</v>
      </c>
    </row>
    <row r="16" spans="1:16" ht="34.5" customHeight="1" x14ac:dyDescent="0.35">
      <c r="A16" s="31">
        <v>12</v>
      </c>
      <c r="B16" s="31" t="s">
        <v>51</v>
      </c>
      <c r="C16" s="40"/>
      <c r="D16" s="40">
        <v>13000</v>
      </c>
      <c r="E16" s="40"/>
      <c r="F16" s="40"/>
      <c r="G16" s="40">
        <v>89450</v>
      </c>
      <c r="H16" s="40"/>
      <c r="I16" s="23">
        <f t="shared" si="0"/>
        <v>102450</v>
      </c>
      <c r="J16" s="83">
        <f t="shared" si="1"/>
        <v>1.7633733668141912E-2</v>
      </c>
      <c r="K16" s="84">
        <f>J16*M6</f>
        <v>16141.919799817106</v>
      </c>
      <c r="L16" s="46">
        <f>K16*M7</f>
        <v>322838395.99634212</v>
      </c>
      <c r="N16">
        <v>317108912</v>
      </c>
      <c r="O16">
        <v>15855</v>
      </c>
    </row>
    <row r="17" spans="1:15" ht="35.25" customHeight="1" x14ac:dyDescent="0.35">
      <c r="A17" s="31">
        <v>13</v>
      </c>
      <c r="B17" s="31" t="s">
        <v>52</v>
      </c>
      <c r="C17" s="40"/>
      <c r="D17" s="40">
        <v>8000</v>
      </c>
      <c r="E17" s="40"/>
      <c r="F17" s="40"/>
      <c r="G17" s="40">
        <v>115000</v>
      </c>
      <c r="H17" s="40"/>
      <c r="I17" s="23">
        <f t="shared" si="0"/>
        <v>123000</v>
      </c>
      <c r="J17" s="83">
        <f t="shared" si="1"/>
        <v>2.1170807625002001E-2</v>
      </c>
      <c r="K17" s="84">
        <f>J17*M6</f>
        <v>19379.75729992683</v>
      </c>
      <c r="L17" s="46">
        <f>K17*M7</f>
        <v>387595145.99853659</v>
      </c>
      <c r="N17">
        <v>376986319</v>
      </c>
      <c r="O17">
        <v>18849</v>
      </c>
    </row>
    <row r="18" spans="1:15" ht="37.5" customHeight="1" x14ac:dyDescent="0.35">
      <c r="A18" s="31">
        <v>14</v>
      </c>
      <c r="B18" s="31" t="s">
        <v>53</v>
      </c>
      <c r="C18" s="40"/>
      <c r="D18" s="40">
        <v>5400</v>
      </c>
      <c r="E18" s="40"/>
      <c r="F18" s="40"/>
      <c r="G18" s="40">
        <v>125000</v>
      </c>
      <c r="H18" s="40"/>
      <c r="I18" s="23">
        <f t="shared" si="0"/>
        <v>130400</v>
      </c>
      <c r="J18" s="83">
        <f t="shared" si="1"/>
        <v>2.2444498490246025E-2</v>
      </c>
      <c r="K18" s="84">
        <f>J18*M6</f>
        <v>20545.69391797121</v>
      </c>
      <c r="L18" s="46">
        <f>K18*M7</f>
        <v>410913878.35942417</v>
      </c>
      <c r="N18">
        <v>423669204</v>
      </c>
      <c r="O18">
        <v>21183</v>
      </c>
    </row>
    <row r="19" spans="1:15" ht="36.75" customHeight="1" x14ac:dyDescent="0.35">
      <c r="A19" s="31">
        <v>15</v>
      </c>
      <c r="B19" s="31" t="s">
        <v>54</v>
      </c>
      <c r="C19" s="40"/>
      <c r="D19" s="40">
        <v>4000</v>
      </c>
      <c r="E19" s="40"/>
      <c r="F19" s="40"/>
      <c r="G19" s="40">
        <v>39000</v>
      </c>
      <c r="H19" s="40"/>
      <c r="I19" s="23">
        <f t="shared" si="0"/>
        <v>43000</v>
      </c>
      <c r="J19" s="83">
        <f t="shared" si="1"/>
        <v>7.4011766493909436E-3</v>
      </c>
      <c r="K19" s="84">
        <f>J19*M6</f>
        <v>6775.0371048524694</v>
      </c>
      <c r="L19" s="46">
        <f>K19*M7</f>
        <v>135500742.09704939</v>
      </c>
      <c r="N19">
        <v>138874244</v>
      </c>
      <c r="O19">
        <v>6944</v>
      </c>
    </row>
    <row r="20" spans="1:15" ht="32.25" customHeight="1" x14ac:dyDescent="0.35">
      <c r="A20" s="92" t="s">
        <v>11</v>
      </c>
      <c r="B20" s="92"/>
      <c r="C20" s="41">
        <f t="shared" ref="C20:H20" si="2">SUM(C5:C19)</f>
        <v>1176037</v>
      </c>
      <c r="D20" s="41">
        <f t="shared" si="2"/>
        <v>227300</v>
      </c>
      <c r="E20" s="41">
        <f t="shared" si="2"/>
        <v>1085200</v>
      </c>
      <c r="F20" s="41">
        <f t="shared" si="2"/>
        <v>81100</v>
      </c>
      <c r="G20" s="41">
        <f t="shared" si="2"/>
        <v>2987450</v>
      </c>
      <c r="H20" s="41">
        <f t="shared" si="2"/>
        <v>252800</v>
      </c>
      <c r="I20" s="23"/>
      <c r="L20" s="46"/>
    </row>
    <row r="21" spans="1:15" ht="24.75" customHeight="1" x14ac:dyDescent="0.35">
      <c r="A21" s="92" t="s">
        <v>29</v>
      </c>
      <c r="B21" s="92"/>
      <c r="C21" s="113">
        <f>SUM(C20:H20)</f>
        <v>5809887</v>
      </c>
      <c r="D21" s="101"/>
      <c r="E21" s="101"/>
      <c r="F21" s="101"/>
      <c r="G21" s="101"/>
      <c r="H21" s="101"/>
      <c r="J21" s="82"/>
      <c r="K21" s="84">
        <f>SUM(K5:K20)</f>
        <v>940589.63105478673</v>
      </c>
    </row>
    <row r="22" spans="1:15" x14ac:dyDescent="0.35">
      <c r="C22" s="27">
        <v>1176037</v>
      </c>
      <c r="D22" s="28">
        <v>227300</v>
      </c>
      <c r="E22" s="27">
        <v>1085200</v>
      </c>
      <c r="F22" s="28">
        <v>81100</v>
      </c>
      <c r="G22" s="27">
        <v>2987450</v>
      </c>
      <c r="H22" s="27">
        <v>252800</v>
      </c>
      <c r="I22" s="23">
        <f>SUM(C22:H22)</f>
        <v>5809887</v>
      </c>
    </row>
    <row r="26" spans="1:15" x14ac:dyDescent="0.35">
      <c r="E26" s="8"/>
    </row>
  </sheetData>
  <mergeCells count="8">
    <mergeCell ref="A20:B20"/>
    <mergeCell ref="A21:B21"/>
    <mergeCell ref="C21:H21"/>
    <mergeCell ref="A1:H1"/>
    <mergeCell ref="A2:H2"/>
    <mergeCell ref="A3:A4"/>
    <mergeCell ref="B3:B4"/>
    <mergeCell ref="C3:H3"/>
  </mergeCells>
  <pageMargins left="0.49" right="0.31496062992125984" top="0.94488188976377963" bottom="0.74803149606299213" header="0.31496062992125984" footer="0.31496062992125984"/>
  <pageSetup paperSize="5" orientation="portrait" horizontalDpi="4294967293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U29"/>
  <sheetViews>
    <sheetView tabSelected="1" view="pageBreakPreview" topLeftCell="A4" zoomScale="90" zoomScaleNormal="93" zoomScaleSheetLayoutView="90" workbookViewId="0">
      <selection activeCell="O4" sqref="O4:Q4"/>
    </sheetView>
  </sheetViews>
  <sheetFormatPr defaultRowHeight="14.5" x14ac:dyDescent="0.35"/>
  <cols>
    <col min="1" max="1" width="2.453125" customWidth="1"/>
    <col min="2" max="2" width="7" customWidth="1"/>
    <col min="3" max="3" width="8.7265625" customWidth="1"/>
    <col min="4" max="4" width="6.7265625" customWidth="1"/>
    <col min="5" max="5" width="12.54296875" customWidth="1"/>
    <col min="6" max="6" width="7.26953125" customWidth="1"/>
    <col min="7" max="7" width="6.54296875" customWidth="1"/>
    <col min="8" max="8" width="11.54296875" customWidth="1"/>
    <col min="9" max="9" width="8.453125" customWidth="1"/>
    <col min="10" max="10" width="6.453125" customWidth="1"/>
    <col min="11" max="11" width="12.453125" customWidth="1"/>
    <col min="12" max="13" width="6.26953125" customWidth="1"/>
    <col min="14" max="14" width="11.81640625" customWidth="1"/>
    <col min="15" max="15" width="8.54296875" customWidth="1"/>
    <col min="16" max="16" width="6.453125" customWidth="1"/>
    <col min="17" max="17" width="12.453125" customWidth="1"/>
    <col min="18" max="18" width="7.54296875" customWidth="1"/>
    <col min="19" max="19" width="6.7265625" customWidth="1"/>
    <col min="20" max="20" width="11.54296875" customWidth="1"/>
    <col min="21" max="21" width="13.453125" customWidth="1"/>
  </cols>
  <sheetData>
    <row r="1" spans="1:21" x14ac:dyDescent="0.35">
      <c r="A1" s="115" t="s">
        <v>75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2" spans="1:21" x14ac:dyDescent="0.35">
      <c r="A2" s="55" t="s">
        <v>57</v>
      </c>
      <c r="B2" s="55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x14ac:dyDescent="0.35">
      <c r="A3" s="119" t="s">
        <v>0</v>
      </c>
      <c r="B3" s="56"/>
      <c r="C3" s="116" t="s">
        <v>1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8"/>
      <c r="U3" s="131" t="s">
        <v>76</v>
      </c>
    </row>
    <row r="4" spans="1:21" ht="22.5" customHeight="1" x14ac:dyDescent="0.35">
      <c r="A4" s="120"/>
      <c r="B4" s="57" t="s">
        <v>55</v>
      </c>
      <c r="C4" s="122" t="s">
        <v>9</v>
      </c>
      <c r="D4" s="122"/>
      <c r="E4" s="122"/>
      <c r="F4" s="122" t="s">
        <v>8</v>
      </c>
      <c r="G4" s="122"/>
      <c r="H4" s="122"/>
      <c r="I4" s="122" t="s">
        <v>5</v>
      </c>
      <c r="J4" s="122"/>
      <c r="K4" s="122"/>
      <c r="L4" s="122" t="s">
        <v>6</v>
      </c>
      <c r="M4" s="122"/>
      <c r="N4" s="122"/>
      <c r="O4" s="122" t="s">
        <v>25</v>
      </c>
      <c r="P4" s="122"/>
      <c r="Q4" s="122"/>
      <c r="R4" s="122" t="s">
        <v>10</v>
      </c>
      <c r="S4" s="122"/>
      <c r="T4" s="122"/>
      <c r="U4" s="132"/>
    </row>
    <row r="5" spans="1:21" ht="27.75" customHeight="1" x14ac:dyDescent="0.35">
      <c r="A5" s="121"/>
      <c r="B5" s="58"/>
      <c r="C5" s="59" t="s">
        <v>56</v>
      </c>
      <c r="D5" s="59" t="s">
        <v>33</v>
      </c>
      <c r="E5" s="59" t="s">
        <v>34</v>
      </c>
      <c r="F5" s="59" t="s">
        <v>56</v>
      </c>
      <c r="G5" s="59" t="s">
        <v>33</v>
      </c>
      <c r="H5" s="59" t="s">
        <v>34</v>
      </c>
      <c r="I5" s="59" t="s">
        <v>56</v>
      </c>
      <c r="J5" s="59" t="s">
        <v>33</v>
      </c>
      <c r="K5" s="59" t="s">
        <v>34</v>
      </c>
      <c r="L5" s="59" t="s">
        <v>56</v>
      </c>
      <c r="M5" s="59" t="s">
        <v>33</v>
      </c>
      <c r="N5" s="59" t="s">
        <v>34</v>
      </c>
      <c r="O5" s="59" t="s">
        <v>56</v>
      </c>
      <c r="P5" s="59" t="s">
        <v>33</v>
      </c>
      <c r="Q5" s="59" t="s">
        <v>34</v>
      </c>
      <c r="R5" s="59" t="s">
        <v>56</v>
      </c>
      <c r="S5" s="59" t="s">
        <v>33</v>
      </c>
      <c r="T5" s="59" t="s">
        <v>34</v>
      </c>
      <c r="U5" s="133"/>
    </row>
    <row r="6" spans="1:21" x14ac:dyDescent="0.3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9.25" customHeight="1" x14ac:dyDescent="0.35">
      <c r="A7" s="76">
        <v>1</v>
      </c>
      <c r="B7" s="77" t="s">
        <v>23</v>
      </c>
      <c r="C7" s="75"/>
      <c r="D7" s="75"/>
      <c r="E7" s="75"/>
      <c r="F7" s="75"/>
      <c r="G7" s="75"/>
      <c r="H7" s="75"/>
      <c r="I7" s="75">
        <f>'TRIWULAN 2'!H14</f>
        <v>35800</v>
      </c>
      <c r="J7" s="75">
        <v>50000</v>
      </c>
      <c r="K7" s="75">
        <f>I7*J7</f>
        <v>1790000000</v>
      </c>
      <c r="L7" s="75"/>
      <c r="M7" s="75"/>
      <c r="N7" s="75"/>
      <c r="O7" s="75"/>
      <c r="P7" s="75"/>
      <c r="Q7" s="75"/>
      <c r="R7" s="75"/>
      <c r="S7" s="75"/>
      <c r="T7" s="75"/>
      <c r="U7" s="75">
        <f>SUM(K7)</f>
        <v>1790000000</v>
      </c>
    </row>
    <row r="8" spans="1:21" ht="26.25" customHeight="1" x14ac:dyDescent="0.35">
      <c r="A8" s="72">
        <v>2</v>
      </c>
      <c r="B8" s="73" t="s">
        <v>17</v>
      </c>
      <c r="C8" s="74">
        <f>'TRIWULAN 2'!H6</f>
        <v>16900</v>
      </c>
      <c r="D8" s="74">
        <v>28000</v>
      </c>
      <c r="E8" s="74">
        <f>C8*D8</f>
        <v>473200000</v>
      </c>
      <c r="F8" s="74"/>
      <c r="G8" s="74"/>
      <c r="H8" s="74"/>
      <c r="I8" s="74">
        <f>'TRIWULAN 2'!H15</f>
        <v>68800</v>
      </c>
      <c r="J8" s="74">
        <v>28000</v>
      </c>
      <c r="K8" s="74">
        <f>I8*J8</f>
        <v>1926400000</v>
      </c>
      <c r="L8" s="74"/>
      <c r="M8" s="74"/>
      <c r="N8" s="74"/>
      <c r="O8" s="74">
        <f>'TRIWULAN 2'!H22</f>
        <v>642800</v>
      </c>
      <c r="P8" s="74">
        <v>28000</v>
      </c>
      <c r="Q8" s="74">
        <f>O8*P8</f>
        <v>17998400000</v>
      </c>
      <c r="R8" s="74"/>
      <c r="S8" s="74"/>
      <c r="T8" s="74"/>
      <c r="U8" s="74">
        <f>SUM(E8+K8+Q8)</f>
        <v>20398000000</v>
      </c>
    </row>
    <row r="9" spans="1:21" ht="24.75" customHeight="1" x14ac:dyDescent="0.35">
      <c r="A9" s="72">
        <v>3</v>
      </c>
      <c r="B9" s="73" t="s">
        <v>18</v>
      </c>
      <c r="C9" s="74">
        <f>'TRIWULAN 2'!H7</f>
        <v>648737</v>
      </c>
      <c r="D9" s="74">
        <v>30000</v>
      </c>
      <c r="E9" s="74">
        <f>C9*D9</f>
        <v>19462110000</v>
      </c>
      <c r="F9" s="74">
        <f>'TRIWULAN 2'!H10</f>
        <v>64200</v>
      </c>
      <c r="G9" s="74">
        <v>30000</v>
      </c>
      <c r="H9" s="74">
        <f>F9*G9</f>
        <v>1926000000</v>
      </c>
      <c r="I9" s="74">
        <f>'TRIWULAN 2'!H16</f>
        <v>609000</v>
      </c>
      <c r="J9" s="74">
        <v>30000</v>
      </c>
      <c r="K9" s="74">
        <f>I9*J9</f>
        <v>18270000000</v>
      </c>
      <c r="L9" s="74">
        <f>'TRIWULAN 2'!H19</f>
        <v>43600</v>
      </c>
      <c r="M9" s="74">
        <v>30000</v>
      </c>
      <c r="N9" s="74">
        <f>L9*M9</f>
        <v>1308000000</v>
      </c>
      <c r="O9" s="74">
        <f>'TRIWULAN 2'!H23</f>
        <v>716900</v>
      </c>
      <c r="P9" s="74">
        <v>28000</v>
      </c>
      <c r="Q9" s="74">
        <f>O9*P9</f>
        <v>20073200000</v>
      </c>
      <c r="R9" s="74">
        <f>'TRIWULAN 2'!H29</f>
        <v>138000</v>
      </c>
      <c r="S9" s="74">
        <v>30000</v>
      </c>
      <c r="T9" s="74">
        <f>R9*S9</f>
        <v>4140000000</v>
      </c>
      <c r="U9" s="74">
        <f>SUM(E9+H9+K9+N9+Q9+T9)</f>
        <v>65179310000</v>
      </c>
    </row>
    <row r="10" spans="1:21" ht="33.75" customHeight="1" x14ac:dyDescent="0.35">
      <c r="A10" s="72">
        <v>4</v>
      </c>
      <c r="B10" s="73" t="s">
        <v>19</v>
      </c>
      <c r="C10" s="74">
        <f>'TRIWULAN 2'!H8</f>
        <v>510400</v>
      </c>
      <c r="D10" s="74">
        <v>38000</v>
      </c>
      <c r="E10" s="74">
        <f>C10*D10</f>
        <v>19395200000</v>
      </c>
      <c r="F10" s="74">
        <f>'TRIWULAN 2'!H11</f>
        <v>27500</v>
      </c>
      <c r="G10" s="74">
        <v>38000</v>
      </c>
      <c r="H10" s="74">
        <f>F10*G10</f>
        <v>1045000000</v>
      </c>
      <c r="I10" s="74">
        <f>'TRIWULAN 2'!H17</f>
        <v>371600</v>
      </c>
      <c r="J10" s="74">
        <v>38000</v>
      </c>
      <c r="K10" s="74">
        <f>I10*J10</f>
        <v>14120800000</v>
      </c>
      <c r="L10" s="74">
        <f>'TRIWULAN 2'!H20</f>
        <v>37500</v>
      </c>
      <c r="M10" s="74">
        <v>38000</v>
      </c>
      <c r="N10" s="74">
        <f>L10*M10</f>
        <v>1425000000</v>
      </c>
      <c r="O10" s="74">
        <f>'TRIWULAN 2'!H24</f>
        <v>630150</v>
      </c>
      <c r="P10" s="74">
        <v>35000</v>
      </c>
      <c r="Q10" s="74">
        <f>O10*P10</f>
        <v>22055250000</v>
      </c>
      <c r="R10" s="74">
        <f>'TRIWULAN 2'!H30</f>
        <v>114800</v>
      </c>
      <c r="S10" s="74">
        <v>38000</v>
      </c>
      <c r="T10" s="74">
        <f>R10*S10</f>
        <v>4362400000</v>
      </c>
      <c r="U10" s="74">
        <f>SUM(E10+H10+K10+N10+Q10+T10)</f>
        <v>62403650000</v>
      </c>
    </row>
    <row r="11" spans="1:21" ht="27.75" customHeight="1" x14ac:dyDescent="0.35">
      <c r="A11" s="66">
        <v>5</v>
      </c>
      <c r="B11" s="67" t="s">
        <v>21</v>
      </c>
      <c r="C11" s="68"/>
      <c r="D11" s="68"/>
      <c r="E11" s="68"/>
      <c r="F11" s="68"/>
      <c r="G11" s="68"/>
      <c r="H11" s="68">
        <f>F11*G11</f>
        <v>0</v>
      </c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>
        <f>SUM(H11)</f>
        <v>0</v>
      </c>
    </row>
    <row r="12" spans="1:21" ht="26.25" customHeight="1" x14ac:dyDescent="0.35">
      <c r="A12" s="72">
        <v>6</v>
      </c>
      <c r="B12" s="73" t="s">
        <v>22</v>
      </c>
      <c r="C12" s="74"/>
      <c r="D12" s="74"/>
      <c r="E12" s="74"/>
      <c r="F12" s="74">
        <f>'TRIWULAN 2'!H12</f>
        <v>135600</v>
      </c>
      <c r="G12" s="74">
        <v>25000</v>
      </c>
      <c r="H12" s="74">
        <f>F12*G12</f>
        <v>3390000000</v>
      </c>
      <c r="I12" s="74"/>
      <c r="J12" s="74"/>
      <c r="K12" s="74">
        <f>I12*J12</f>
        <v>0</v>
      </c>
      <c r="L12" s="74"/>
      <c r="M12" s="74"/>
      <c r="N12" s="74"/>
      <c r="O12" s="74">
        <f>'TRIWULAN 2'!H25</f>
        <v>759200</v>
      </c>
      <c r="P12" s="74">
        <v>24000</v>
      </c>
      <c r="Q12" s="74">
        <f>O12*P12</f>
        <v>18220800000</v>
      </c>
      <c r="R12" s="74"/>
      <c r="S12" s="74"/>
      <c r="T12" s="74">
        <f>R12*S12</f>
        <v>0</v>
      </c>
      <c r="U12" s="74">
        <f>SUM(H12+K12+Q12+T12)</f>
        <v>21610800000</v>
      </c>
    </row>
    <row r="13" spans="1:21" ht="23.25" customHeight="1" x14ac:dyDescent="0.35">
      <c r="A13" s="72">
        <v>7</v>
      </c>
      <c r="B13" s="73" t="s">
        <v>27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>
        <f>'TRIWULAN 2'!H26</f>
        <v>202700</v>
      </c>
      <c r="P13" s="74">
        <v>28000</v>
      </c>
      <c r="Q13" s="74">
        <f>O13*P13</f>
        <v>5675600000</v>
      </c>
      <c r="R13" s="74"/>
      <c r="S13" s="74"/>
      <c r="T13" s="74"/>
      <c r="U13" s="74">
        <f>SUM(Q13)</f>
        <v>5675600000</v>
      </c>
    </row>
    <row r="14" spans="1:21" ht="27" customHeight="1" x14ac:dyDescent="0.35">
      <c r="A14" s="72">
        <v>8</v>
      </c>
      <c r="B14" s="73" t="s">
        <v>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>
        <f>'TRIWULAN 2'!H27</f>
        <v>35700</v>
      </c>
      <c r="P14" s="74">
        <v>45000</v>
      </c>
      <c r="Q14" s="74">
        <f>O14*P14</f>
        <v>1606500000</v>
      </c>
      <c r="R14" s="74"/>
      <c r="S14" s="74"/>
      <c r="T14" s="74"/>
      <c r="U14" s="74">
        <f>SUM(Q14)</f>
        <v>1606500000</v>
      </c>
    </row>
    <row r="15" spans="1:21" ht="31.5" customHeight="1" x14ac:dyDescent="0.35">
      <c r="A15" s="69">
        <v>9</v>
      </c>
      <c r="B15" s="70" t="s">
        <v>24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>
        <f>L15*M15</f>
        <v>0</v>
      </c>
      <c r="O15" s="71"/>
      <c r="P15" s="71"/>
      <c r="Q15" s="71">
        <f>O15*P15</f>
        <v>0</v>
      </c>
      <c r="R15" s="71"/>
      <c r="S15" s="71"/>
      <c r="T15" s="71">
        <f>R15*S15</f>
        <v>0</v>
      </c>
      <c r="U15" s="71">
        <f>SUM(N15+Q15+T15)</f>
        <v>0</v>
      </c>
    </row>
    <row r="16" spans="1:21" ht="28.5" customHeight="1" x14ac:dyDescent="0.35">
      <c r="A16" s="136" t="s">
        <v>81</v>
      </c>
      <c r="B16" s="137"/>
      <c r="C16" s="60">
        <f>SUM(C8:C15)</f>
        <v>1176037</v>
      </c>
      <c r="D16" s="61"/>
      <c r="E16" s="62">
        <f>SUM(E8:E15)</f>
        <v>39330510000</v>
      </c>
      <c r="F16" s="62">
        <f>SUM(F8:F15)</f>
        <v>227300</v>
      </c>
      <c r="G16" s="61"/>
      <c r="H16" s="62">
        <f>SUM(H9:H15)</f>
        <v>6361000000</v>
      </c>
      <c r="I16" s="62">
        <f>SUM(I7:I15)</f>
        <v>1085200</v>
      </c>
      <c r="J16" s="62"/>
      <c r="K16" s="62">
        <f>SUM(K7:K15)</f>
        <v>36107200000</v>
      </c>
      <c r="L16" s="62">
        <f>SUM(L9:L15)</f>
        <v>81100</v>
      </c>
      <c r="M16" s="61"/>
      <c r="N16" s="62">
        <f>SUM(N9:N15)</f>
        <v>2733000000</v>
      </c>
      <c r="O16" s="62">
        <f>SUM(O8:O15)</f>
        <v>2987450</v>
      </c>
      <c r="P16" s="61"/>
      <c r="Q16" s="62">
        <f>SUM(Q8:Q15)</f>
        <v>85629750000</v>
      </c>
      <c r="R16" s="62">
        <f>SUM(R9:R15)</f>
        <v>252800</v>
      </c>
      <c r="S16" s="61"/>
      <c r="T16" s="62">
        <f>SUM(T9:T15)</f>
        <v>8502400000</v>
      </c>
      <c r="U16" s="90">
        <f>SUM(E16+H16+K16+N16+Q16+T16)</f>
        <v>178663860000</v>
      </c>
    </row>
    <row r="17" spans="1:21" x14ac:dyDescent="0.35">
      <c r="A17" s="138"/>
      <c r="B17" s="139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90">
        <f>SUM(C16+F16+I16+L16+O16+R16)</f>
        <v>5809887</v>
      </c>
    </row>
    <row r="20" spans="1:21" x14ac:dyDescent="0.35">
      <c r="Q20" s="129" t="s">
        <v>77</v>
      </c>
      <c r="R20" s="129"/>
      <c r="S20" s="129"/>
      <c r="T20" s="129"/>
      <c r="U20" s="129"/>
    </row>
    <row r="21" spans="1:21" x14ac:dyDescent="0.35">
      <c r="E21" s="26"/>
    </row>
    <row r="22" spans="1:21" x14ac:dyDescent="0.35">
      <c r="E22" s="135"/>
      <c r="Q22" s="129" t="s">
        <v>78</v>
      </c>
      <c r="R22" s="129"/>
      <c r="S22" s="129"/>
      <c r="T22" s="129"/>
      <c r="U22" s="129"/>
    </row>
    <row r="23" spans="1:21" x14ac:dyDescent="0.35">
      <c r="Q23" s="129" t="s">
        <v>61</v>
      </c>
      <c r="R23" s="129"/>
      <c r="S23" s="129"/>
      <c r="T23" s="129"/>
      <c r="U23" s="129"/>
    </row>
    <row r="24" spans="1:21" x14ac:dyDescent="0.35">
      <c r="Q24" s="129" t="s">
        <v>79</v>
      </c>
      <c r="R24" s="129"/>
      <c r="S24" s="129"/>
      <c r="T24" s="129"/>
      <c r="U24" s="129"/>
    </row>
    <row r="28" spans="1:21" x14ac:dyDescent="0.35">
      <c r="Q28" s="130" t="s">
        <v>82</v>
      </c>
      <c r="R28" s="130"/>
      <c r="S28" s="130"/>
      <c r="T28" s="130"/>
      <c r="U28" s="130"/>
    </row>
    <row r="29" spans="1:21" x14ac:dyDescent="0.35">
      <c r="Q29" s="129" t="s">
        <v>80</v>
      </c>
      <c r="R29" s="129"/>
      <c r="S29" s="129"/>
      <c r="T29" s="129"/>
      <c r="U29" s="129"/>
    </row>
  </sheetData>
  <mergeCells count="17">
    <mergeCell ref="A16:B17"/>
    <mergeCell ref="Q20:U20"/>
    <mergeCell ref="Q22:U22"/>
    <mergeCell ref="Q23:U23"/>
    <mergeCell ref="Q24:U24"/>
    <mergeCell ref="Q28:U28"/>
    <mergeCell ref="Q29:U29"/>
    <mergeCell ref="C3:T3"/>
    <mergeCell ref="U3:U5"/>
    <mergeCell ref="C4:E4"/>
    <mergeCell ref="F4:H4"/>
    <mergeCell ref="I4:K4"/>
    <mergeCell ref="L4:N4"/>
    <mergeCell ref="O4:Q4"/>
    <mergeCell ref="R4:T4"/>
    <mergeCell ref="A3:A5"/>
    <mergeCell ref="A1:U1"/>
  </mergeCells>
  <pageMargins left="0.82677165354330717" right="0.23622047244094491" top="0.78740157480314965" bottom="0.74803149606299213" header="0.31496062992125984" footer="0.31496062992125984"/>
  <pageSetup paperSize="5" scale="85" orientation="landscape" horizontalDpi="4294967293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H26"/>
  <sheetViews>
    <sheetView view="pageBreakPreview" topLeftCell="A12" zoomScaleNormal="100" zoomScaleSheetLayoutView="100" workbookViewId="0">
      <selection activeCell="E19" sqref="E19:H26"/>
    </sheetView>
  </sheetViews>
  <sheetFormatPr defaultRowHeight="14.5" x14ac:dyDescent="0.35"/>
  <cols>
    <col min="1" max="1" width="6.1796875" customWidth="1"/>
    <col min="2" max="2" width="13" customWidth="1"/>
    <col min="3" max="3" width="10.81640625" customWidth="1"/>
    <col min="4" max="4" width="12.453125" customWidth="1"/>
    <col min="5" max="5" width="10" customWidth="1"/>
    <col min="6" max="7" width="10.81640625" customWidth="1"/>
    <col min="8" max="8" width="11.453125" customWidth="1"/>
  </cols>
  <sheetData>
    <row r="1" spans="1:8" ht="31.5" customHeight="1" x14ac:dyDescent="0.35">
      <c r="A1" s="115" t="s">
        <v>36</v>
      </c>
      <c r="B1" s="115"/>
      <c r="C1" s="115"/>
      <c r="D1" s="115"/>
      <c r="E1" s="115"/>
      <c r="F1" s="115"/>
      <c r="G1" s="115"/>
      <c r="H1" s="115"/>
    </row>
    <row r="2" spans="1:8" ht="30.75" customHeight="1" x14ac:dyDescent="0.35"/>
    <row r="3" spans="1:8" ht="21" customHeight="1" x14ac:dyDescent="0.35">
      <c r="A3" s="123" t="s">
        <v>0</v>
      </c>
      <c r="B3" s="123" t="s">
        <v>13</v>
      </c>
      <c r="C3" s="126" t="s">
        <v>1</v>
      </c>
      <c r="D3" s="127"/>
      <c r="E3" s="127"/>
      <c r="F3" s="127"/>
      <c r="G3" s="127"/>
      <c r="H3" s="128"/>
    </row>
    <row r="4" spans="1:8" ht="19.5" customHeight="1" x14ac:dyDescent="0.35">
      <c r="A4" s="124"/>
      <c r="B4" s="124"/>
      <c r="C4" s="126" t="s">
        <v>37</v>
      </c>
      <c r="D4" s="127"/>
      <c r="E4" s="127"/>
      <c r="F4" s="127"/>
      <c r="G4" s="127"/>
      <c r="H4" s="128"/>
    </row>
    <row r="5" spans="1:8" ht="21.75" customHeight="1" x14ac:dyDescent="0.35">
      <c r="A5" s="125"/>
      <c r="B5" s="125"/>
      <c r="C5" s="1" t="s">
        <v>9</v>
      </c>
      <c r="D5" s="1" t="s">
        <v>8</v>
      </c>
      <c r="E5" s="1" t="s">
        <v>5</v>
      </c>
      <c r="F5" s="1" t="s">
        <v>6</v>
      </c>
      <c r="G5" s="1" t="s">
        <v>25</v>
      </c>
      <c r="H5" s="1" t="s">
        <v>10</v>
      </c>
    </row>
    <row r="6" spans="1:8" ht="38.25" customHeight="1" x14ac:dyDescent="0.35">
      <c r="A6" s="31">
        <v>1</v>
      </c>
      <c r="B6" s="32" t="s">
        <v>23</v>
      </c>
      <c r="C6" s="39"/>
      <c r="D6" s="39"/>
      <c r="E6" s="39">
        <v>50000</v>
      </c>
      <c r="F6" s="39"/>
      <c r="G6" s="39"/>
      <c r="H6" s="39"/>
    </row>
    <row r="7" spans="1:8" ht="34.5" customHeight="1" x14ac:dyDescent="0.35">
      <c r="A7" s="31">
        <v>2</v>
      </c>
      <c r="B7" s="32" t="s">
        <v>17</v>
      </c>
      <c r="C7" s="39">
        <v>28000</v>
      </c>
      <c r="D7" s="39"/>
      <c r="E7" s="39">
        <f>C7</f>
        <v>28000</v>
      </c>
      <c r="F7" s="39"/>
      <c r="G7" s="39">
        <f>C7</f>
        <v>28000</v>
      </c>
      <c r="H7" s="39"/>
    </row>
    <row r="8" spans="1:8" ht="36.75" customHeight="1" x14ac:dyDescent="0.35">
      <c r="A8" s="31">
        <v>3</v>
      </c>
      <c r="B8" s="32" t="s">
        <v>18</v>
      </c>
      <c r="C8" s="39">
        <v>30000</v>
      </c>
      <c r="D8" s="39">
        <f>C8</f>
        <v>30000</v>
      </c>
      <c r="E8" s="39">
        <f>C8</f>
        <v>30000</v>
      </c>
      <c r="F8" s="39">
        <f>D8</f>
        <v>30000</v>
      </c>
      <c r="G8" s="39">
        <v>25000</v>
      </c>
      <c r="H8" s="39">
        <f>F8</f>
        <v>30000</v>
      </c>
    </row>
    <row r="9" spans="1:8" ht="40.5" customHeight="1" x14ac:dyDescent="0.35">
      <c r="A9" s="31">
        <v>4</v>
      </c>
      <c r="B9" s="32" t="s">
        <v>19</v>
      </c>
      <c r="C9" s="39">
        <v>38000</v>
      </c>
      <c r="D9" s="39">
        <f>C9</f>
        <v>38000</v>
      </c>
      <c r="E9" s="39">
        <f>D9</f>
        <v>38000</v>
      </c>
      <c r="F9" s="39">
        <f>E9</f>
        <v>38000</v>
      </c>
      <c r="G9" s="39">
        <v>35000</v>
      </c>
      <c r="H9" s="39">
        <v>38000</v>
      </c>
    </row>
    <row r="10" spans="1:8" ht="32.25" customHeight="1" x14ac:dyDescent="0.35">
      <c r="A10" s="31">
        <v>5</v>
      </c>
      <c r="B10" s="32" t="s">
        <v>21</v>
      </c>
      <c r="C10" s="39"/>
      <c r="D10" s="39"/>
      <c r="E10" s="39"/>
      <c r="F10" s="39"/>
      <c r="G10" s="39"/>
      <c r="H10" s="39"/>
    </row>
    <row r="11" spans="1:8" ht="36.75" customHeight="1" x14ac:dyDescent="0.35">
      <c r="A11" s="31">
        <v>6</v>
      </c>
      <c r="B11" s="32" t="s">
        <v>22</v>
      </c>
      <c r="C11" s="39"/>
      <c r="D11" s="39">
        <v>25000</v>
      </c>
      <c r="E11" s="39">
        <v>25000</v>
      </c>
      <c r="F11" s="39"/>
      <c r="G11" s="39">
        <v>24000</v>
      </c>
      <c r="H11" s="39"/>
    </row>
    <row r="12" spans="1:8" ht="33" customHeight="1" x14ac:dyDescent="0.35">
      <c r="A12" s="31">
        <v>7</v>
      </c>
      <c r="B12" s="32" t="s">
        <v>27</v>
      </c>
      <c r="C12" s="39"/>
      <c r="D12" s="39"/>
      <c r="E12" s="39"/>
      <c r="F12" s="39"/>
      <c r="G12" s="39">
        <v>28000</v>
      </c>
      <c r="H12" s="39"/>
    </row>
    <row r="13" spans="1:8" ht="37.5" customHeight="1" x14ac:dyDescent="0.35">
      <c r="A13" s="31">
        <v>8</v>
      </c>
      <c r="B13" s="32" t="s">
        <v>35</v>
      </c>
      <c r="C13" s="39"/>
      <c r="D13" s="39"/>
      <c r="E13" s="39"/>
      <c r="F13" s="39"/>
      <c r="G13" s="39">
        <v>45000</v>
      </c>
      <c r="H13" s="39"/>
    </row>
    <row r="14" spans="1:8" ht="42" customHeight="1" x14ac:dyDescent="0.35">
      <c r="A14" s="31">
        <v>9</v>
      </c>
      <c r="B14" s="32" t="s">
        <v>24</v>
      </c>
      <c r="C14" s="39"/>
      <c r="D14" s="39"/>
      <c r="E14" s="39"/>
      <c r="F14" s="39"/>
      <c r="G14" s="39"/>
      <c r="H14" s="39"/>
    </row>
    <row r="19" spans="5:8" x14ac:dyDescent="0.35">
      <c r="E19" s="129" t="s">
        <v>66</v>
      </c>
      <c r="F19" s="129"/>
      <c r="G19" s="129"/>
      <c r="H19" s="129"/>
    </row>
    <row r="20" spans="5:8" x14ac:dyDescent="0.35">
      <c r="E20" s="129" t="s">
        <v>61</v>
      </c>
      <c r="F20" s="129"/>
      <c r="G20" s="129"/>
      <c r="H20" s="129"/>
    </row>
    <row r="21" spans="5:8" x14ac:dyDescent="0.35">
      <c r="E21" s="129" t="s">
        <v>67</v>
      </c>
      <c r="F21" s="129"/>
      <c r="G21" s="129"/>
      <c r="H21" s="129"/>
    </row>
    <row r="25" spans="5:8" x14ac:dyDescent="0.35">
      <c r="E25" s="130" t="s">
        <v>63</v>
      </c>
      <c r="F25" s="130"/>
      <c r="G25" s="130"/>
      <c r="H25" s="130"/>
    </row>
    <row r="26" spans="5:8" x14ac:dyDescent="0.35">
      <c r="E26" s="129" t="s">
        <v>62</v>
      </c>
      <c r="F26" s="129"/>
      <c r="G26" s="129"/>
      <c r="H26" s="129"/>
    </row>
  </sheetData>
  <mergeCells count="10">
    <mergeCell ref="E19:H19"/>
    <mergeCell ref="E20:H20"/>
    <mergeCell ref="E21:H21"/>
    <mergeCell ref="E25:H25"/>
    <mergeCell ref="E26:H26"/>
    <mergeCell ref="A1:H1"/>
    <mergeCell ref="A3:A5"/>
    <mergeCell ref="B3:B5"/>
    <mergeCell ref="C3:H3"/>
    <mergeCell ref="C4:H4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RTP</vt:lpstr>
      <vt:lpstr>TRIWULAN 1</vt:lpstr>
      <vt:lpstr>TRIWULAN 2</vt:lpstr>
      <vt:lpstr>PROD PER KEC S1</vt:lpstr>
      <vt:lpstr>Nilai Produksi</vt:lpstr>
      <vt:lpstr>harga ikan</vt:lpstr>
      <vt:lpstr>'harga ikan'!Print_Area</vt:lpstr>
      <vt:lpstr>'PROD PER KEC S1'!Print_Area</vt:lpstr>
      <vt:lpstr>RTP!Print_Area</vt:lpstr>
      <vt:lpstr>'TRIWULAN 1'!Print_Area</vt:lpstr>
      <vt:lpstr>'TRIWULAN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ASUS.N6N0LP022345239@hotmail.com</cp:lastModifiedBy>
  <cp:lastPrinted>2024-08-28T05:30:06Z</cp:lastPrinted>
  <dcterms:created xsi:type="dcterms:W3CDTF">2020-01-30T15:48:21Z</dcterms:created>
  <dcterms:modified xsi:type="dcterms:W3CDTF">2024-08-28T05:31:04Z</dcterms:modified>
</cp:coreProperties>
</file>