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8070" yWindow="3345" windowWidth="19395" windowHeight="11295"/>
  </bookViews>
  <sheets>
    <sheet name="Responden" sheetId="5" r:id="rId1"/>
    <sheet name="kuesioner" sheetId="8" r:id="rId2"/>
    <sheet name="Usia" sheetId="9" r:id="rId3"/>
    <sheet name="u1" sheetId="10" r:id="rId4"/>
    <sheet name="u2" sheetId="11" r:id="rId5"/>
    <sheet name="u3" sheetId="12" r:id="rId6"/>
    <sheet name="u4" sheetId="14" r:id="rId7"/>
    <sheet name="u5" sheetId="15" r:id="rId8"/>
    <sheet name="u6" sheetId="16" r:id="rId9"/>
    <sheet name="u7" sheetId="17" r:id="rId10"/>
    <sheet name="u8" sheetId="19" r:id="rId11"/>
    <sheet name="u9" sheetId="18" r:id="rId12"/>
    <sheet name="TL" sheetId="20" r:id="rId13"/>
  </sheets>
  <externalReferences>
    <externalReference r:id="rId14"/>
  </externalReferences>
  <definedNames>
    <definedName name="_xlnm.Print_Area" localSheetId="1">kuesioner!$A$2:$K$115</definedName>
    <definedName name="_xlnm.Print_Area" localSheetId="0">Responden!$A$2:$P$124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8" l="1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Q82" i="5"/>
  <c r="Q83" i="5"/>
  <c r="Q84" i="5"/>
  <c r="Q85" i="5"/>
  <c r="Q86" i="5"/>
  <c r="Q87" i="5"/>
  <c r="Q88" i="5"/>
  <c r="Q89" i="5"/>
  <c r="Q90" i="5"/>
  <c r="Q91" i="5"/>
  <c r="Q12" i="5"/>
  <c r="C91" i="8" l="1"/>
  <c r="B91" i="8"/>
  <c r="Q75" i="5" l="1"/>
  <c r="Q76" i="5"/>
  <c r="Q77" i="5"/>
  <c r="Q78" i="5"/>
  <c r="Q79" i="5"/>
  <c r="Q80" i="5"/>
  <c r="Q81" i="5"/>
  <c r="Q74" i="5"/>
  <c r="I174" i="5" l="1"/>
  <c r="P39" i="20"/>
  <c r="Q72" i="5" l="1"/>
  <c r="Q73" i="5"/>
  <c r="Q63" i="5"/>
  <c r="Q64" i="5"/>
  <c r="Q65" i="5"/>
  <c r="Q66" i="5"/>
  <c r="Q67" i="5"/>
  <c r="Q68" i="5"/>
  <c r="Q69" i="5"/>
  <c r="Q70" i="5"/>
  <c r="Q71" i="5"/>
  <c r="Q61" i="5"/>
  <c r="Q60" i="5"/>
  <c r="G149" i="8" l="1"/>
  <c r="J126" i="8"/>
  <c r="B10" i="9"/>
  <c r="B9" i="9"/>
  <c r="B8" i="9"/>
  <c r="B7" i="9"/>
  <c r="B6" i="9"/>
  <c r="B5" i="9"/>
  <c r="B4" i="9"/>
  <c r="B3" i="9"/>
  <c r="B2" i="9"/>
  <c r="L9" i="8"/>
  <c r="L10" i="8"/>
  <c r="L11" i="8"/>
  <c r="L12" i="8"/>
  <c r="L14" i="8"/>
  <c r="L15" i="8"/>
  <c r="L16" i="8"/>
  <c r="L17" i="8"/>
  <c r="L18" i="8"/>
  <c r="L19" i="8"/>
  <c r="L20" i="8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D93" i="5" s="1"/>
  <c r="C92" i="5"/>
  <c r="C93" i="5" s="1"/>
  <c r="B92" i="5"/>
  <c r="Q62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C126" i="8"/>
  <c r="C122" i="8" s="1"/>
  <c r="C133" i="8" s="1"/>
  <c r="D126" i="8"/>
  <c r="D123" i="8" s="1"/>
  <c r="D134" i="8" s="1"/>
  <c r="E126" i="8"/>
  <c r="E119" i="8" s="1"/>
  <c r="F126" i="8"/>
  <c r="F123" i="8" s="1"/>
  <c r="F134" i="8" s="1"/>
  <c r="G126" i="8"/>
  <c r="G119" i="8" s="1"/>
  <c r="H126" i="8"/>
  <c r="H123" i="8" s="1"/>
  <c r="H134" i="8" s="1"/>
  <c r="I126" i="8"/>
  <c r="K126" i="8"/>
  <c r="J91" i="8"/>
  <c r="I91" i="8"/>
  <c r="H91" i="8"/>
  <c r="H94" i="8" s="1"/>
  <c r="G91" i="8"/>
  <c r="G94" i="8" s="1"/>
  <c r="F91" i="8"/>
  <c r="F94" i="8" s="1"/>
  <c r="E91" i="8"/>
  <c r="D91" i="8"/>
  <c r="C94" i="8"/>
  <c r="B94" i="8"/>
  <c r="J89" i="8"/>
  <c r="I89" i="8"/>
  <c r="H89" i="8"/>
  <c r="G89" i="8"/>
  <c r="F89" i="8"/>
  <c r="E89" i="8"/>
  <c r="D89" i="8"/>
  <c r="C89" i="8"/>
  <c r="B89" i="8"/>
  <c r="V9" i="8"/>
  <c r="L88" i="8" l="1"/>
  <c r="K123" i="8"/>
  <c r="K134" i="8" s="1"/>
  <c r="K119" i="8"/>
  <c r="K130" i="8" s="1"/>
  <c r="I122" i="8"/>
  <c r="I133" i="8" s="1"/>
  <c r="I119" i="8"/>
  <c r="J123" i="8"/>
  <c r="J134" i="8" s="1"/>
  <c r="J119" i="8"/>
  <c r="J130" i="8" s="1"/>
  <c r="J103" i="8"/>
  <c r="G8" i="20" s="1"/>
  <c r="H8" i="20" s="1"/>
  <c r="E94" i="8"/>
  <c r="J107" i="8"/>
  <c r="G12" i="20" s="1"/>
  <c r="H12" i="20" s="1"/>
  <c r="I94" i="8"/>
  <c r="J102" i="8"/>
  <c r="G7" i="20" s="1"/>
  <c r="H7" i="20" s="1"/>
  <c r="D94" i="8"/>
  <c r="J108" i="8"/>
  <c r="G13" i="20" s="1"/>
  <c r="H13" i="20" s="1"/>
  <c r="J94" i="8"/>
  <c r="M93" i="5"/>
  <c r="L93" i="5"/>
  <c r="P93" i="5"/>
  <c r="B11" i="9"/>
  <c r="J93" i="5"/>
  <c r="N93" i="5"/>
  <c r="O93" i="5"/>
  <c r="K93" i="5"/>
  <c r="I93" i="5"/>
  <c r="E93" i="5"/>
  <c r="H93" i="5"/>
  <c r="F93" i="5"/>
  <c r="G93" i="5"/>
  <c r="E120" i="8"/>
  <c r="E131" i="8" s="1"/>
  <c r="H119" i="8"/>
  <c r="H130" i="8" s="1"/>
  <c r="F120" i="8"/>
  <c r="F131" i="8" s="1"/>
  <c r="D121" i="8"/>
  <c r="D132" i="8" s="1"/>
  <c r="I120" i="8"/>
  <c r="I131" i="8" s="1"/>
  <c r="K120" i="8"/>
  <c r="K131" i="8" s="1"/>
  <c r="D119" i="8"/>
  <c r="D130" i="8" s="1"/>
  <c r="J120" i="8"/>
  <c r="J131" i="8" s="1"/>
  <c r="J121" i="8"/>
  <c r="J132" i="8" s="1"/>
  <c r="J122" i="8"/>
  <c r="J133" i="8" s="1"/>
  <c r="F121" i="8"/>
  <c r="F132" i="8" s="1"/>
  <c r="F122" i="8"/>
  <c r="F133" i="8" s="1"/>
  <c r="F119" i="8"/>
  <c r="F130" i="8" s="1"/>
  <c r="J105" i="8"/>
  <c r="G10" i="20" s="1"/>
  <c r="H10" i="20" s="1"/>
  <c r="J101" i="8"/>
  <c r="G6" i="20" s="1"/>
  <c r="H6" i="20" s="1"/>
  <c r="D120" i="8"/>
  <c r="D131" i="8" s="1"/>
  <c r="D122" i="8"/>
  <c r="D133" i="8" s="1"/>
  <c r="H120" i="8"/>
  <c r="H131" i="8" s="1"/>
  <c r="H121" i="8"/>
  <c r="H132" i="8" s="1"/>
  <c r="H122" i="8"/>
  <c r="H133" i="8" s="1"/>
  <c r="E121" i="8"/>
  <c r="E132" i="8" s="1"/>
  <c r="J100" i="8"/>
  <c r="J106" i="8"/>
  <c r="G11" i="20" s="1"/>
  <c r="H11" i="20" s="1"/>
  <c r="J104" i="8"/>
  <c r="G9" i="20" s="1"/>
  <c r="H9" i="20" s="1"/>
  <c r="K121" i="8"/>
  <c r="K132" i="8" s="1"/>
  <c r="K122" i="8"/>
  <c r="K133" i="8" s="1"/>
  <c r="I121" i="8"/>
  <c r="I132" i="8" s="1"/>
  <c r="I123" i="8"/>
  <c r="I134" i="8" s="1"/>
  <c r="G130" i="8"/>
  <c r="G122" i="8"/>
  <c r="G133" i="8" s="1"/>
  <c r="G120" i="8"/>
  <c r="G131" i="8" s="1"/>
  <c r="G123" i="8"/>
  <c r="G134" i="8" s="1"/>
  <c r="G121" i="8"/>
  <c r="G132" i="8" s="1"/>
  <c r="E130" i="8"/>
  <c r="E122" i="8"/>
  <c r="E133" i="8" s="1"/>
  <c r="E123" i="8"/>
  <c r="E134" i="8" s="1"/>
  <c r="C121" i="8"/>
  <c r="C132" i="8" s="1"/>
  <c r="C119" i="8"/>
  <c r="C120" i="8"/>
  <c r="C131" i="8" s="1"/>
  <c r="C123" i="8"/>
  <c r="C134" i="8" s="1"/>
  <c r="K135" i="8" l="1"/>
  <c r="K94" i="8"/>
  <c r="K97" i="8" s="1"/>
  <c r="G5" i="20"/>
  <c r="H5" i="20" s="1"/>
  <c r="N100" i="8"/>
  <c r="J135" i="8"/>
  <c r="J124" i="8"/>
  <c r="F124" i="8"/>
  <c r="F135" i="8"/>
  <c r="D135" i="8"/>
  <c r="D124" i="8"/>
  <c r="H135" i="8"/>
  <c r="H124" i="8"/>
  <c r="K124" i="8"/>
  <c r="I130" i="8"/>
  <c r="I135" i="8" s="1"/>
  <c r="I124" i="8"/>
  <c r="G135" i="8"/>
  <c r="G124" i="8"/>
  <c r="E124" i="8"/>
  <c r="E135" i="8"/>
  <c r="C130" i="8"/>
  <c r="C135" i="8" s="1"/>
  <c r="C124" i="8"/>
  <c r="J110" i="8" l="1"/>
  <c r="H112" i="8" s="1"/>
</calcChain>
</file>

<file path=xl/sharedStrings.xml><?xml version="1.0" encoding="utf-8"?>
<sst xmlns="http://schemas.openxmlformats.org/spreadsheetml/2006/main" count="272" uniqueCount="168">
  <si>
    <t>NILAI UNSUR PELAYANAN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</si>
  <si>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</si>
  <si>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</si>
  <si>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</si>
  <si>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</si>
  <si>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</si>
  <si>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</si>
  <si>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</si>
  <si>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</si>
  <si>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</si>
  <si>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IKM Unit pelayanan</t>
  </si>
  <si>
    <t>Keterangan  :</t>
  </si>
  <si>
    <t xml:space="preserve">- U1 s.d. U14  </t>
  </si>
  <si>
    <t xml:space="preserve">- NRR             </t>
  </si>
  <si>
    <t xml:space="preserve">- IKM              </t>
  </si>
  <si>
    <t>- *)</t>
  </si>
  <si>
    <t>-**)</t>
  </si>
  <si>
    <t>*)</t>
  </si>
  <si>
    <t>**)</t>
  </si>
  <si>
    <t>No.</t>
  </si>
  <si>
    <t>DAN PER UNSUR PELAYANAN</t>
  </si>
  <si>
    <t xml:space="preserve">UNIT PELAYANAN         </t>
  </si>
  <si>
    <t xml:space="preserve">NRR </t>
  </si>
  <si>
    <t xml:space="preserve">NRR Per Unsur </t>
  </si>
  <si>
    <t>IKM UNIT PELAYANAN :</t>
  </si>
  <si>
    <t>Mutu Pelayanan :</t>
  </si>
  <si>
    <r>
      <t>A</t>
    </r>
    <r>
      <rPr>
        <sz val="10"/>
        <rFont val="Arial"/>
        <family val="2"/>
      </rPr>
      <t xml:space="preserve"> (Sangat Baik)</t>
    </r>
  </si>
  <si>
    <r>
      <t>B</t>
    </r>
    <r>
      <rPr>
        <sz val="10"/>
        <rFont val="Arial"/>
        <family val="2"/>
      </rPr>
      <t xml:space="preserve"> (Baik)</t>
    </r>
  </si>
  <si>
    <r>
      <t>C</t>
    </r>
    <r>
      <rPr>
        <sz val="10"/>
        <rFont val="Arial"/>
        <family val="2"/>
      </rPr>
      <t xml:space="preserve"> (Kurang Baik)</t>
    </r>
  </si>
  <si>
    <r>
      <t>D</t>
    </r>
    <r>
      <rPr>
        <sz val="10"/>
        <rFont val="Arial"/>
        <family val="2"/>
      </rPr>
      <t xml:space="preserve"> (Tidak Baik)</t>
    </r>
  </si>
  <si>
    <t xml:space="preserve">NRR tertimbang  </t>
  </si>
  <si>
    <t>=  Unsur-Unsur pelayanan</t>
  </si>
  <si>
    <t>=  Nilai rata-rata</t>
  </si>
  <si>
    <t>=  Indeks Kepuasan Masyarakat</t>
  </si>
  <si>
    <t xml:space="preserve">    Jumlah kuesioner yang terisi</t>
  </si>
  <si>
    <t>=  Jumlah NRR IKM tertimbang</t>
  </si>
  <si>
    <t>=  Jumlah NRR Tertimbang x 25</t>
  </si>
  <si>
    <t xml:space="preserve">=  Jumlah nilai per unsur dibagi </t>
  </si>
  <si>
    <t>NRR /</t>
  </si>
  <si>
    <t xml:space="preserve">Unsur </t>
  </si>
  <si>
    <t>tertbg/</t>
  </si>
  <si>
    <t xml:space="preserve">unsur </t>
  </si>
  <si>
    <t xml:space="preserve">/Unsur </t>
  </si>
  <si>
    <r>
      <t>S</t>
    </r>
    <r>
      <rPr>
        <sz val="10"/>
        <rFont val="Arial"/>
        <family val="2"/>
      </rPr>
      <t>Nilai</t>
    </r>
  </si>
  <si>
    <t xml:space="preserve"> </t>
  </si>
  <si>
    <t>Data Responden</t>
  </si>
  <si>
    <t>Usia (tahun)</t>
  </si>
  <si>
    <t>Penddikan Terakhir</t>
  </si>
  <si>
    <t>SD</t>
  </si>
  <si>
    <t>&gt;S2</t>
  </si>
  <si>
    <t>Pekerjaan</t>
  </si>
  <si>
    <t>Pegawai Swasta</t>
  </si>
  <si>
    <t>Lainnya</t>
  </si>
  <si>
    <t>Pelajar/ Mahasiswa</t>
  </si>
  <si>
    <t>Wiraswasta /Usahawan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</si>
  <si>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</si>
  <si>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</si>
  <si>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</si>
  <si>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</si>
  <si>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</si>
  <si>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</si>
  <si>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</si>
  <si>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</si>
  <si>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</si>
  <si>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</si>
  <si>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</si>
  <si>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</si>
  <si>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</si>
  <si>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</si>
  <si>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Column22</t>
  </si>
  <si>
    <t>Column23</t>
  </si>
  <si>
    <t>L</t>
  </si>
  <si>
    <t>P</t>
  </si>
  <si>
    <t>Jenis Kelamin</t>
  </si>
  <si>
    <t>Jmlh</t>
  </si>
  <si>
    <t>%</t>
  </si>
  <si>
    <t>Kelengkapan</t>
  </si>
  <si>
    <t>NO. RES</t>
  </si>
  <si>
    <t xml:space="preserve">Bobot nilai </t>
  </si>
  <si>
    <t>1/9</t>
  </si>
  <si>
    <t>Unsur Pelayanan</t>
  </si>
  <si>
    <t>Rata-rata</t>
  </si>
  <si>
    <t>Prosedur Pelayanan</t>
  </si>
  <si>
    <t>&lt;18</t>
  </si>
  <si>
    <t>19-25</t>
  </si>
  <si>
    <t>26-30</t>
  </si>
  <si>
    <t>31-35</t>
  </si>
  <si>
    <t>36-40</t>
  </si>
  <si>
    <t>41-45</t>
  </si>
  <si>
    <t>46-50</t>
  </si>
  <si>
    <t>51-55</t>
  </si>
  <si>
    <t>&gt;56</t>
  </si>
  <si>
    <t>Tidak Baik</t>
  </si>
  <si>
    <t>Baik</t>
  </si>
  <si>
    <t>Sangat Baik</t>
  </si>
  <si>
    <t>Kurang Baik</t>
  </si>
  <si>
    <t>Total Responden</t>
  </si>
  <si>
    <t>cek</t>
  </si>
  <si>
    <t>Tidak sesuai</t>
  </si>
  <si>
    <t>Kurang sesuai</t>
  </si>
  <si>
    <t>Sesuai</t>
  </si>
  <si>
    <t>Sangat sesuai</t>
  </si>
  <si>
    <t xml:space="preserve">mudah         </t>
  </si>
  <si>
    <t>Sangat mudah</t>
  </si>
  <si>
    <t>Tidak cepat</t>
  </si>
  <si>
    <t>Kurang cepat</t>
  </si>
  <si>
    <t xml:space="preserve">Cepat           </t>
  </si>
  <si>
    <t>Sangat cepat</t>
  </si>
  <si>
    <t xml:space="preserve">Mampu </t>
  </si>
  <si>
    <t xml:space="preserve">Kurang mampu  </t>
  </si>
  <si>
    <t>Tidak mampu</t>
  </si>
  <si>
    <t>Kurang sopan/ramah</t>
  </si>
  <si>
    <t>Sangat Sopan/ramah</t>
  </si>
  <si>
    <t>Sopan/ramah</t>
  </si>
  <si>
    <t>Tidak sopan/ramah</t>
  </si>
  <si>
    <t>Total Persentase</t>
  </si>
  <si>
    <t>PENGOLAHAN DATA HASIL SURVEY KEPUASAN MASYARAKAT PER RESPONDEN</t>
  </si>
  <si>
    <t>Kecepatan Pelayanan</t>
  </si>
  <si>
    <t>Penanganan Pengaduan</t>
  </si>
  <si>
    <t>=  NRR per unsur x 0,111</t>
  </si>
  <si>
    <t>SMP</t>
  </si>
  <si>
    <t>SMA</t>
  </si>
  <si>
    <t>Column92</t>
  </si>
  <si>
    <t>PNS</t>
  </si>
  <si>
    <t>TNI/ Polri</t>
  </si>
  <si>
    <t>:</t>
  </si>
  <si>
    <t xml:space="preserve">Agak mudah </t>
  </si>
  <si>
    <t>Berbelit/ Tidak mudah</t>
  </si>
  <si>
    <t>Sangat Mahal</t>
  </si>
  <si>
    <t>Cukup Mahal</t>
  </si>
  <si>
    <t xml:space="preserve">Murah        </t>
  </si>
  <si>
    <t>Gratis</t>
  </si>
  <si>
    <t xml:space="preserve">Tidak sesuai </t>
  </si>
  <si>
    <t xml:space="preserve">Kurang sesuai </t>
  </si>
  <si>
    <t>Sangat mampu/ terampil</t>
  </si>
  <si>
    <t>Cukup</t>
  </si>
  <si>
    <t>Buruk</t>
  </si>
  <si>
    <t>Tidak ada</t>
  </si>
  <si>
    <t>Ada, Tapi tidak Berfungsi</t>
  </si>
  <si>
    <t>Berfungsi Kurang Optimal</t>
  </si>
  <si>
    <t>Dikelola dengan baik</t>
  </si>
  <si>
    <t>Kesesuaian Persyaratan</t>
  </si>
  <si>
    <t>Kesesuaian/ Kewajaran Biaya</t>
  </si>
  <si>
    <t>Kesesuaian Pelayanan</t>
  </si>
  <si>
    <t>Kompetensi Petugas</t>
  </si>
  <si>
    <t>Perilaku Petugas Pelayanan</t>
  </si>
  <si>
    <t>Kualitas Sarana dan Prasarana</t>
  </si>
  <si>
    <t>kosong</t>
  </si>
  <si>
    <t>Rata-Rata</t>
  </si>
  <si>
    <t>: 88,31 - 100,00</t>
  </si>
  <si>
    <t>: 76,61 - 88,30</t>
  </si>
  <si>
    <t>: 65,00 - 76,60</t>
  </si>
  <si>
    <t>: 25,00 - 64,99</t>
  </si>
  <si>
    <t>D1-D3</t>
  </si>
  <si>
    <t>D4-S1</t>
  </si>
  <si>
    <t>URUTAN</t>
  </si>
  <si>
    <t>PERINGKAT</t>
  </si>
  <si>
    <t>JUMLAH JAWABAN</t>
  </si>
  <si>
    <t>% JAWABAN</t>
  </si>
  <si>
    <t>SEKRETARIAT DAERAH</t>
  </si>
  <si>
    <t xml:space="preserve">         </t>
  </si>
  <si>
    <t>TINDAK LANJUT SURVEI</t>
  </si>
  <si>
    <t>IKM</t>
  </si>
  <si>
    <t>KATEGORI</t>
  </si>
  <si>
    <t xml:space="preserve">  </t>
  </si>
  <si>
    <t>`</t>
  </si>
  <si>
    <t>PENGOLAHAN DATA HASIL SURVEY KEPUASAN MASYARAKAT</t>
  </si>
  <si>
    <t>(DATA RESPONDEN)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</si>
</sst>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00"/>
    <numFmt numFmtId="165" formatCode="_(* #,##0.00_);_(* \(#,##0.00\);_(* &quot;-&quot;_);_(@_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Symbol"/>
      <family val="1"/>
      <charset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1" fillId="3" borderId="0"/>
    <xf numFmtId="41" fontId="16" fillId="0" borderId="0" applyFon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10" fillId="0" borderId="0" xfId="0" applyFont="1"/>
    <xf numFmtId="9" fontId="0" fillId="0" borderId="0" xfId="0" applyNumberFormat="1"/>
    <xf numFmtId="0" fontId="5" fillId="0" borderId="0" xfId="1" applyProtection="1">
      <protection locked="0"/>
    </xf>
    <xf numFmtId="0" fontId="0" fillId="0" borderId="0" xfId="0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Alignment="1" applyProtection="1">
      <alignment horizontal="center" vertical="top"/>
      <protection locked="0"/>
    </xf>
    <xf numFmtId="49" fontId="5" fillId="0" borderId="0" xfId="1" applyNumberFormat="1" applyProtection="1">
      <protection locked="0"/>
    </xf>
    <xf numFmtId="0" fontId="7" fillId="0" borderId="4" xfId="1" applyFont="1" applyBorder="1" applyAlignment="1" applyProtection="1">
      <alignment horizontal="left"/>
      <protection locked="0"/>
    </xf>
    <xf numFmtId="0" fontId="5" fillId="0" borderId="2" xfId="1" applyBorder="1" applyProtection="1">
      <protection locked="0"/>
    </xf>
    <xf numFmtId="0" fontId="5" fillId="0" borderId="4" xfId="1" applyBorder="1" applyProtection="1">
      <protection locked="0"/>
    </xf>
    <xf numFmtId="164" fontId="5" fillId="0" borderId="0" xfId="1" applyNumberFormat="1" applyAlignment="1" applyProtection="1">
      <alignment horizontal="center"/>
      <protection locked="0"/>
    </xf>
    <xf numFmtId="0" fontId="5" fillId="0" borderId="3" xfId="1" applyBorder="1" applyProtection="1">
      <protection locked="0"/>
    </xf>
    <xf numFmtId="164" fontId="5" fillId="0" borderId="4" xfId="1" applyNumberFormat="1" applyBorder="1" applyProtection="1">
      <protection locked="0"/>
    </xf>
    <xf numFmtId="164" fontId="5" fillId="0" borderId="0" xfId="1" quotePrefix="1" applyNumberFormat="1" applyProtection="1">
      <protection locked="0"/>
    </xf>
    <xf numFmtId="164" fontId="5" fillId="0" borderId="3" xfId="1" applyNumberFormat="1" applyBorder="1" applyProtection="1">
      <protection locked="0"/>
    </xf>
    <xf numFmtId="164" fontId="5" fillId="0" borderId="0" xfId="1" applyNumberFormat="1" applyProtection="1">
      <protection locked="0"/>
    </xf>
    <xf numFmtId="164" fontId="5" fillId="0" borderId="2" xfId="1" applyNumberFormat="1" applyBorder="1" applyProtection="1">
      <protection locked="0"/>
    </xf>
    <xf numFmtId="164" fontId="5" fillId="0" borderId="3" xfId="1" applyNumberFormat="1" applyBorder="1" applyAlignment="1" applyProtection="1">
      <alignment vertical="center"/>
      <protection locked="0"/>
    </xf>
    <xf numFmtId="164" fontId="5" fillId="0" borderId="2" xfId="1" applyNumberFormat="1" applyBorder="1" applyAlignment="1" applyProtection="1">
      <alignment vertical="center"/>
      <protection locked="0"/>
    </xf>
    <xf numFmtId="164" fontId="8" fillId="0" borderId="0" xfId="1" applyNumberFormat="1" applyFont="1" applyAlignment="1" applyProtection="1">
      <alignment horizontal="center"/>
      <protection locked="0"/>
    </xf>
    <xf numFmtId="164" fontId="5" fillId="0" borderId="0" xfId="1" quotePrefix="1" applyNumberFormat="1" applyAlignment="1" applyProtection="1">
      <alignment horizontal="left"/>
      <protection locked="0"/>
    </xf>
    <xf numFmtId="164" fontId="2" fillId="0" borderId="11" xfId="1" applyNumberFormat="1" applyFont="1" applyBorder="1" applyAlignment="1" applyProtection="1">
      <alignment horizontal="center" vertical="center"/>
      <protection locked="0"/>
    </xf>
    <xf numFmtId="164" fontId="2" fillId="0" borderId="0" xfId="1" applyNumberFormat="1" applyFont="1" applyProtection="1">
      <protection locked="0"/>
    </xf>
    <xf numFmtId="164" fontId="9" fillId="0" borderId="0" xfId="1" applyNumberFormat="1" applyFont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5" fillId="0" borderId="0" xfId="1" quotePrefix="1" applyProtection="1">
      <protection locked="0"/>
    </xf>
    <xf numFmtId="0" fontId="5" fillId="0" borderId="1" xfId="1" applyBorder="1" applyAlignment="1" applyProtection="1">
      <alignment horizontal="center"/>
      <protection locked="0"/>
    </xf>
    <xf numFmtId="164" fontId="5" fillId="0" borderId="1" xfId="1" applyNumberFormat="1" applyBorder="1" applyAlignment="1" applyProtection="1">
      <alignment horizontal="center" vertical="top"/>
      <protection locked="0"/>
    </xf>
    <xf numFmtId="0" fontId="5" fillId="0" borderId="0" xfId="1" applyAlignment="1" applyProtection="1">
      <alignment horizontal="left"/>
      <protection locked="0"/>
    </xf>
    <xf numFmtId="0" fontId="5" fillId="0" borderId="0" xfId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5" fillId="0" borderId="0" xfId="1" applyAlignment="1" applyProtection="1">
      <alignment horizontal="left" vertical="top"/>
      <protection locked="0"/>
    </xf>
    <xf numFmtId="2" fontId="5" fillId="0" borderId="1" xfId="1" applyNumberFormat="1" applyBorder="1" applyAlignment="1" applyProtection="1">
      <alignment horizontal="center" vertical="center"/>
      <protection locked="0"/>
    </xf>
    <xf numFmtId="0" fontId="5" fillId="0" borderId="0" xfId="1" applyAlignment="1" applyProtection="1">
      <alignment horizontal="center" vertical="center"/>
      <protection locked="0"/>
    </xf>
    <xf numFmtId="1" fontId="5" fillId="0" borderId="1" xfId="1" applyNumberForma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2" fontId="4" fillId="0" borderId="0" xfId="1" applyNumberFormat="1" applyFont="1" applyAlignment="1" applyProtection="1">
      <alignment horizontal="left" vertical="top"/>
      <protection locked="0"/>
    </xf>
    <xf numFmtId="2" fontId="11" fillId="0" borderId="10" xfId="1" applyNumberFormat="1" applyFont="1" applyBorder="1" applyAlignment="1" applyProtection="1">
      <alignment horizontal="left" vertical="top"/>
      <protection locked="0"/>
    </xf>
    <xf numFmtId="0" fontId="12" fillId="0" borderId="0" xfId="1" applyFont="1" applyAlignment="1" applyProtection="1">
      <alignment horizontal="left"/>
      <protection locked="0"/>
    </xf>
    <xf numFmtId="164" fontId="12" fillId="0" borderId="0" xfId="1" applyNumberFormat="1" applyFont="1" applyProtection="1"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locked="0"/>
    </xf>
    <xf numFmtId="0" fontId="11" fillId="0" borderId="13" xfId="0" applyFont="1" applyBorder="1"/>
    <xf numFmtId="0" fontId="12" fillId="0" borderId="15" xfId="0" applyFont="1" applyBorder="1"/>
    <xf numFmtId="0" fontId="11" fillId="0" borderId="10" xfId="0" applyFont="1" applyBorder="1"/>
    <xf numFmtId="2" fontId="11" fillId="0" borderId="0" xfId="1" applyNumberFormat="1" applyFont="1" applyAlignment="1" applyProtection="1">
      <alignment horizontal="left" vertical="top"/>
      <protection locked="0"/>
    </xf>
    <xf numFmtId="0" fontId="12" fillId="0" borderId="0" xfId="0" applyFont="1"/>
    <xf numFmtId="0" fontId="11" fillId="0" borderId="0" xfId="0" applyFont="1" applyAlignment="1">
      <alignment vertical="top"/>
    </xf>
    <xf numFmtId="0" fontId="3" fillId="0" borderId="0" xfId="0" applyFont="1"/>
    <xf numFmtId="0" fontId="5" fillId="0" borderId="0" xfId="1" applyAlignment="1" applyProtection="1">
      <alignment horizontal="right"/>
      <protection locked="0"/>
    </xf>
    <xf numFmtId="2" fontId="5" fillId="0" borderId="0" xfId="1" applyNumberFormat="1" applyProtection="1">
      <protection locked="0"/>
    </xf>
    <xf numFmtId="0" fontId="5" fillId="2" borderId="0" xfId="1" applyFill="1" applyProtection="1">
      <protection locked="0"/>
    </xf>
    <xf numFmtId="2" fontId="5" fillId="2" borderId="1" xfId="1" applyNumberFormat="1" applyFill="1" applyBorder="1" applyAlignment="1" applyProtection="1">
      <alignment horizontal="center" vertical="center"/>
      <protection locked="0"/>
    </xf>
    <xf numFmtId="0" fontId="5" fillId="0" borderId="1" xfId="1" applyBorder="1" applyProtection="1">
      <protection locked="0"/>
    </xf>
    <xf numFmtId="0" fontId="5" fillId="2" borderId="1" xfId="1" applyFill="1" applyBorder="1" applyProtection="1">
      <protection locked="0"/>
    </xf>
    <xf numFmtId="164" fontId="5" fillId="0" borderId="0" xfId="1" applyNumberFormat="1" applyAlignment="1" applyProtection="1">
      <alignment horizontal="left"/>
      <protection locked="0"/>
    </xf>
    <xf numFmtId="0" fontId="5" fillId="0" borderId="13" xfId="1" applyBorder="1" applyProtection="1">
      <protection locked="0"/>
    </xf>
    <xf numFmtId="0" fontId="5" fillId="0" borderId="15" xfId="1" applyBorder="1" applyProtection="1">
      <protection locked="0"/>
    </xf>
    <xf numFmtId="0" fontId="5" fillId="0" borderId="10" xfId="1" applyBorder="1" applyProtection="1">
      <protection locked="0"/>
    </xf>
    <xf numFmtId="0" fontId="2" fillId="2" borderId="0" xfId="1" applyFont="1" applyFill="1" applyAlignment="1" applyProtection="1">
      <alignment horizontal="left" vertical="top"/>
      <protection locked="0"/>
    </xf>
    <xf numFmtId="0" fontId="1" fillId="2" borderId="0" xfId="1" applyFont="1" applyFill="1" applyAlignment="1" applyProtection="1">
      <alignment horizontal="left" vertical="top"/>
      <protection locked="0"/>
    </xf>
    <xf numFmtId="0" fontId="11" fillId="0" borderId="10" xfId="1" applyFont="1" applyBorder="1" applyAlignment="1" applyProtection="1">
      <alignment horizontal="center"/>
      <protection locked="0"/>
    </xf>
    <xf numFmtId="0" fontId="5" fillId="0" borderId="6" xfId="1" applyBorder="1" applyProtection="1">
      <protection locked="0"/>
    </xf>
    <xf numFmtId="2" fontId="5" fillId="0" borderId="5" xfId="1" applyNumberFormat="1" applyBorder="1" applyProtection="1">
      <protection locked="0"/>
    </xf>
    <xf numFmtId="0" fontId="5" fillId="0" borderId="12" xfId="1" applyBorder="1" applyProtection="1">
      <protection locked="0"/>
    </xf>
    <xf numFmtId="0" fontId="5" fillId="0" borderId="14" xfId="1" applyBorder="1" applyProtection="1">
      <protection locked="0"/>
    </xf>
    <xf numFmtId="2" fontId="5" fillId="0" borderId="11" xfId="1" applyNumberFormat="1" applyBorder="1" applyProtection="1">
      <protection locked="0"/>
    </xf>
    <xf numFmtId="0" fontId="1" fillId="0" borderId="0" xfId="1" applyFont="1" applyProtection="1">
      <protection locked="0"/>
    </xf>
    <xf numFmtId="0" fontId="2" fillId="0" borderId="1" xfId="0" applyFont="1" applyBorder="1" applyAlignment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1" applyFont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 vertical="top"/>
      <protection locked="0"/>
    </xf>
    <xf numFmtId="0" fontId="1" fillId="0" borderId="0" xfId="1" applyFont="1" applyAlignment="1" applyProtection="1">
      <alignment horizontal="center" vertical="top"/>
      <protection locked="0"/>
    </xf>
    <xf numFmtId="0" fontId="1" fillId="0" borderId="10" xfId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9" fontId="0" fillId="0" borderId="0" xfId="2" applyFont="1"/>
    <xf numFmtId="165" fontId="0" fillId="0" borderId="0" xfId="4" applyNumberFormat="1" applyFont="1"/>
    <xf numFmtId="165" fontId="2" fillId="0" borderId="0" xfId="4" applyNumberFormat="1" applyFont="1"/>
    <xf numFmtId="0" fontId="4" fillId="0" borderId="0" xfId="1" applyFont="1" applyAlignment="1" applyProtection="1">
      <alignment horizontal="center"/>
      <protection locked="0"/>
    </xf>
    <xf numFmtId="164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Border="1" applyAlignment="1" applyProtection="1">
      <alignment horizontal="center" vertical="top"/>
      <protection locked="0"/>
    </xf>
    <xf numFmtId="164" fontId="5" fillId="0" borderId="0" xfId="1" applyNumberFormat="1" applyBorder="1" applyAlignment="1" applyProtection="1">
      <alignment horizontal="center" vertical="top"/>
      <protection locked="0"/>
    </xf>
    <xf numFmtId="2" fontId="11" fillId="0" borderId="0" xfId="1" applyNumberFormat="1" applyFont="1" applyBorder="1" applyAlignment="1" applyProtection="1">
      <alignment horizontal="left" vertical="top"/>
      <protection locked="0"/>
    </xf>
    <xf numFmtId="0" fontId="5" fillId="0" borderId="0" xfId="1" applyBorder="1" applyProtection="1">
      <protection locked="0"/>
    </xf>
    <xf numFmtId="2" fontId="5" fillId="0" borderId="0" xfId="1" applyNumberFormat="1" applyBorder="1" applyProtection="1"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1" fillId="0" borderId="5" xfId="1" applyFont="1" applyBorder="1" applyAlignment="1" applyProtection="1">
      <alignment horizontal="center" vertical="top"/>
      <protection locked="0"/>
    </xf>
    <xf numFmtId="0" fontId="5" fillId="0" borderId="5" xfId="1" applyBorder="1" applyAlignment="1" applyProtection="1">
      <alignment horizontal="center" vertical="center"/>
      <protection locked="0"/>
    </xf>
    <xf numFmtId="164" fontId="5" fillId="0" borderId="4" xfId="1" applyNumberFormat="1" applyBorder="1" applyAlignment="1" applyProtection="1">
      <alignment vertical="center"/>
      <protection locked="0"/>
    </xf>
    <xf numFmtId="164" fontId="5" fillId="0" borderId="9" xfId="1" applyNumberFormat="1" applyBorder="1" applyAlignment="1" applyProtection="1">
      <alignment vertical="center"/>
      <protection locked="0"/>
    </xf>
    <xf numFmtId="164" fontId="1" fillId="0" borderId="4" xfId="1" applyNumberFormat="1" applyFont="1" applyBorder="1" applyAlignment="1" applyProtection="1">
      <alignment horizontal="center" vertical="center"/>
      <protection locked="0"/>
    </xf>
    <xf numFmtId="164" fontId="2" fillId="0" borderId="2" xfId="1" applyNumberFormat="1" applyFont="1" applyBorder="1" applyAlignment="1" applyProtection="1">
      <alignment vertical="center"/>
      <protection locked="0"/>
    </xf>
    <xf numFmtId="164" fontId="1" fillId="0" borderId="4" xfId="1" quotePrefix="1" applyNumberFormat="1" applyFont="1" applyBorder="1" applyAlignment="1" applyProtection="1">
      <alignment horizontal="center" vertical="center"/>
      <protection locked="0"/>
    </xf>
    <xf numFmtId="164" fontId="2" fillId="0" borderId="3" xfId="1" applyNumberFormat="1" applyFont="1" applyBorder="1" applyAlignment="1" applyProtection="1">
      <alignment horizontal="center" vertical="center"/>
      <protection locked="0"/>
    </xf>
    <xf numFmtId="0" fontId="13" fillId="0" borderId="10" xfId="1" applyFont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4" fillId="0" borderId="13" xfId="1" applyFont="1" applyFill="1" applyBorder="1" applyAlignment="1" applyProtection="1">
      <alignment horizontal="center" vertical="top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1" applyFont="1" applyProtection="1">
      <protection locked="0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" xfId="0" applyFill="1" applyBorder="1"/>
    <xf numFmtId="0" fontId="0" fillId="0" borderId="25" xfId="0" applyFill="1" applyBorder="1"/>
    <xf numFmtId="0" fontId="0" fillId="0" borderId="11" xfId="0" applyFill="1" applyBorder="1"/>
    <xf numFmtId="0" fontId="18" fillId="0" borderId="22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0" fontId="18" fillId="0" borderId="2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0" fontId="18" fillId="0" borderId="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0" fillId="0" borderId="10" xfId="0" applyNumberFormat="1" applyFill="1" applyBorder="1" applyAlignment="1">
      <alignment horizontal="center" vertical="top"/>
    </xf>
    <xf numFmtId="0" fontId="0" fillId="0" borderId="1" xfId="0" applyFill="1" applyBorder="1"/>
    <xf numFmtId="0" fontId="0" fillId="0" borderId="8" xfId="0" applyFill="1" applyBorder="1" applyAlignment="1">
      <alignment horizontal="center" vertical="top"/>
    </xf>
    <xf numFmtId="0" fontId="0" fillId="0" borderId="0" xfId="0" applyFill="1" applyBorder="1"/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/>
    <xf numFmtId="9" fontId="6" fillId="0" borderId="27" xfId="2" applyFont="1" applyFill="1" applyBorder="1" applyAlignment="1">
      <alignment horizontal="center" vertical="top"/>
    </xf>
    <xf numFmtId="9" fontId="6" fillId="0" borderId="28" xfId="2" applyFont="1" applyFill="1" applyBorder="1" applyAlignment="1">
      <alignment horizontal="center" vertical="top"/>
    </xf>
    <xf numFmtId="0" fontId="2" fillId="0" borderId="0" xfId="1" applyFont="1" applyFill="1" applyAlignment="1" applyProtection="1">
      <alignment horizontal="left" vertical="top"/>
      <protection locked="0"/>
    </xf>
    <xf numFmtId="0" fontId="5" fillId="0" borderId="0" xfId="1" applyFill="1" applyAlignment="1" applyProtection="1">
      <alignment horizontal="left" vertical="top"/>
      <protection locked="0"/>
    </xf>
    <xf numFmtId="0" fontId="1" fillId="0" borderId="0" xfId="1" applyFont="1" applyFill="1" applyAlignment="1" applyProtection="1">
      <alignment horizontal="left" vertical="top"/>
      <protection locked="0"/>
    </xf>
    <xf numFmtId="0" fontId="5" fillId="0" borderId="0" xfId="1" applyFill="1" applyProtection="1">
      <protection locked="0"/>
    </xf>
    <xf numFmtId="0" fontId="5" fillId="0" borderId="0" xfId="1" applyFill="1" applyAlignment="1" applyProtection="1">
      <alignment horizontal="center"/>
      <protection locked="0"/>
    </xf>
    <xf numFmtId="164" fontId="5" fillId="0" borderId="0" xfId="1" applyNumberFormat="1" applyFill="1" applyProtection="1">
      <protection locked="0"/>
    </xf>
    <xf numFmtId="9" fontId="0" fillId="0" borderId="27" xfId="2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21" fillId="0" borderId="1" xfId="1" applyFont="1" applyFill="1" applyBorder="1" applyAlignment="1" applyProtection="1">
      <alignment horizontal="center" vertical="top"/>
      <protection locked="0"/>
    </xf>
    <xf numFmtId="0" fontId="21" fillId="0" borderId="13" xfId="1" applyFont="1" applyFill="1" applyBorder="1" applyAlignment="1" applyProtection="1">
      <alignment horizontal="center" vertical="top"/>
      <protection locked="0"/>
    </xf>
    <xf numFmtId="0" fontId="0" fillId="0" borderId="5" xfId="1" applyFont="1" applyFill="1" applyBorder="1" applyAlignment="1" applyProtection="1">
      <alignment horizontal="center" vertical="top"/>
      <protection locked="0"/>
    </xf>
    <xf numFmtId="0" fontId="5" fillId="0" borderId="0" xfId="1" applyFill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/>
      <protection locked="0"/>
    </xf>
    <xf numFmtId="0" fontId="5" fillId="0" borderId="13" xfId="1" applyBorder="1" applyAlignment="1" applyProtection="1">
      <alignment horizontal="left"/>
      <protection locked="0"/>
    </xf>
    <xf numFmtId="0" fontId="5" fillId="0" borderId="15" xfId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5" fillId="0" borderId="4" xfId="1" applyBorder="1" applyAlignment="1" applyProtection="1">
      <alignment horizontal="center" vertical="center"/>
      <protection locked="0"/>
    </xf>
    <xf numFmtId="0" fontId="5" fillId="0" borderId="2" xfId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left"/>
      <protection locked="0"/>
    </xf>
    <xf numFmtId="0" fontId="11" fillId="0" borderId="13" xfId="1" applyFont="1" applyBorder="1" applyAlignment="1" applyProtection="1">
      <alignment horizontal="center"/>
      <protection locked="0"/>
    </xf>
    <xf numFmtId="0" fontId="11" fillId="0" borderId="15" xfId="1" applyFont="1" applyBorder="1" applyAlignment="1" applyProtection="1">
      <alignment horizontal="center"/>
      <protection locked="0"/>
    </xf>
    <xf numFmtId="164" fontId="5" fillId="0" borderId="0" xfId="1" applyNumberFormat="1" applyAlignment="1" applyProtection="1">
      <alignment horizont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5" fillId="0" borderId="13" xfId="1" applyBorder="1" applyProtection="1">
      <protection locked="0"/>
    </xf>
    <xf numFmtId="0" fontId="5" fillId="0" borderId="15" xfId="1" applyBorder="1" applyProtection="1">
      <protection locked="0"/>
    </xf>
    <xf numFmtId="0" fontId="5" fillId="0" borderId="10" xfId="1" applyBorder="1" applyProtection="1">
      <protection locked="0"/>
    </xf>
    <xf numFmtId="164" fontId="2" fillId="0" borderId="9" xfId="1" applyNumberFormat="1" applyFont="1" applyBorder="1" applyAlignment="1" applyProtection="1">
      <alignment horizontal="left"/>
      <protection locked="0"/>
    </xf>
    <xf numFmtId="164" fontId="2" fillId="0" borderId="7" xfId="1" applyNumberFormat="1" applyFont="1" applyBorder="1" applyAlignment="1" applyProtection="1">
      <alignment horizontal="left"/>
      <protection locked="0"/>
    </xf>
    <xf numFmtId="164" fontId="2" fillId="0" borderId="8" xfId="1" applyNumberFormat="1" applyFont="1" applyBorder="1" applyAlignment="1" applyProtection="1">
      <alignment horizontal="left"/>
      <protection locked="0"/>
    </xf>
    <xf numFmtId="164" fontId="2" fillId="0" borderId="12" xfId="1" applyNumberFormat="1" applyFont="1" applyBorder="1" applyAlignment="1" applyProtection="1">
      <alignment horizontal="left"/>
      <protection locked="0"/>
    </xf>
    <xf numFmtId="164" fontId="2" fillId="0" borderId="14" xfId="1" applyNumberFormat="1" applyFont="1" applyBorder="1" applyAlignment="1" applyProtection="1">
      <alignment horizontal="left"/>
      <protection locked="0"/>
    </xf>
    <xf numFmtId="164" fontId="2" fillId="0" borderId="11" xfId="1" applyNumberFormat="1" applyFont="1" applyBorder="1" applyAlignment="1" applyProtection="1">
      <alignment horizontal="left"/>
      <protection locked="0"/>
    </xf>
    <xf numFmtId="164" fontId="5" fillId="0" borderId="3" xfId="1" applyNumberFormat="1" applyBorder="1" applyAlignment="1" applyProtection="1">
      <alignment horizontal="center" vertical="top"/>
      <protection locked="0"/>
    </xf>
    <xf numFmtId="164" fontId="5" fillId="0" borderId="2" xfId="1" applyNumberFormat="1" applyBorder="1" applyAlignment="1" applyProtection="1">
      <alignment horizontal="center" vertical="top"/>
      <protection locked="0"/>
    </xf>
    <xf numFmtId="0" fontId="5" fillId="0" borderId="0" xfId="1" applyAlignment="1" applyProtection="1">
      <alignment horizontal="center"/>
      <protection locked="0"/>
    </xf>
    <xf numFmtId="164" fontId="5" fillId="0" borderId="4" xfId="1" applyNumberFormat="1" applyBorder="1" applyAlignment="1" applyProtection="1">
      <alignment horizontal="center" vertical="center"/>
      <protection locked="0"/>
    </xf>
    <xf numFmtId="164" fontId="5" fillId="0" borderId="3" xfId="1" applyNumberFormat="1" applyBorder="1" applyAlignment="1" applyProtection="1">
      <alignment horizontal="center" vertical="center"/>
      <protection locked="0"/>
    </xf>
    <xf numFmtId="164" fontId="5" fillId="0" borderId="9" xfId="1" applyNumberFormat="1" applyBorder="1" applyAlignment="1" applyProtection="1">
      <alignment horizontal="center" vertical="center"/>
      <protection locked="0"/>
    </xf>
    <xf numFmtId="164" fontId="5" fillId="0" borderId="6" xfId="1" applyNumberFormat="1" applyBorder="1" applyAlignment="1" applyProtection="1">
      <alignment horizontal="center" vertical="center"/>
      <protection locked="0"/>
    </xf>
    <xf numFmtId="164" fontId="5" fillId="0" borderId="2" xfId="1" applyNumberFormat="1" applyBorder="1" applyAlignment="1" applyProtection="1">
      <alignment horizontal="center" vertic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12" xfId="1" applyBorder="1" applyAlignment="1" applyProtection="1">
      <alignment horizontal="center" vertical="center"/>
      <protection locked="0"/>
    </xf>
    <xf numFmtId="0" fontId="5" fillId="0" borderId="1" xfId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left"/>
      <protection locked="0"/>
    </xf>
    <xf numFmtId="0" fontId="1" fillId="0" borderId="10" xfId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" fillId="0" borderId="13" xfId="1" applyFont="1" applyBorder="1" applyProtection="1">
      <protection locked="0"/>
    </xf>
    <xf numFmtId="0" fontId="1" fillId="0" borderId="15" xfId="1" applyFont="1" applyBorder="1" applyProtection="1">
      <protection locked="0"/>
    </xf>
    <xf numFmtId="0" fontId="1" fillId="0" borderId="10" xfId="1" applyFont="1" applyBorder="1" applyProtection="1">
      <protection locked="0"/>
    </xf>
  </cellXfs>
  <cellStyles count="5">
    <cellStyle name="Comma [0]" xfId="4" builtinId="6"/>
    <cellStyle name="Normal" xfId="0" builtinId="0"/>
    <cellStyle name="Normal 2" xfId="1"/>
    <cellStyle name="Percent" xfId="2" builtinId="5"/>
    <cellStyle name="Style 1" xfId="3"/>
  </cellStyles>
  <dxfs count="80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top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</border>
    </dxf>
    <dxf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  <fill>
        <patternFill patternType="none"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none">
          <bgColor auto="1"/>
        </patternFill>
      </fill>
      <alignment horizontal="center" vertical="top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</font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id-ID"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01263248909944"/>
          <c:y val="0.16877741675723462"/>
          <c:w val="0.80776572029641613"/>
          <c:h val="0.7230625960818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Responden!$K$9</c:f>
              <c:strCache>
                <c:ptCount val="1"/>
                <c:pt idx="0">
                  <c:v>Pekerjaan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'[1]Responden Radiologi'!$K$10:$P$10</c:f>
              <c:strCache>
                <c:ptCount val="6"/>
                <c:pt idx="0">
                  <c:v>PNS</c:v>
                </c:pt>
                <c:pt idx="1">
                  <c:v>TNI/ Polri</c:v>
                </c:pt>
                <c:pt idx="2">
                  <c:v>Pegawai Swasta</c:v>
                </c:pt>
                <c:pt idx="3">
                  <c:v>Wiraswasta /Usahawan</c:v>
                </c:pt>
                <c:pt idx="4">
                  <c:v>Pelajar/ Mahasiswa</c:v>
                </c:pt>
                <c:pt idx="5">
                  <c:v>Lainnya</c:v>
                </c:pt>
              </c:strCache>
            </c:strRef>
          </c:cat>
          <c:val>
            <c:numRef>
              <c:f>Responden!$K$93:$P$93</c:f>
              <c:numCache>
                <c:formatCode>0%</c:formatCode>
                <c:ptCount val="6"/>
                <c:pt idx="0">
                  <c:v>0.22500000000000001</c:v>
                </c:pt>
                <c:pt idx="1">
                  <c:v>3.2258064516129031E-2</c:v>
                </c:pt>
                <c:pt idx="2">
                  <c:v>6.25E-2</c:v>
                </c:pt>
                <c:pt idx="3">
                  <c:v>0.1125</c:v>
                </c:pt>
                <c:pt idx="4">
                  <c:v>8.7499999999999994E-2</c:v>
                </c:pt>
                <c:pt idx="5">
                  <c:v>0.48749999999999999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0-44BA-8DF0-32FFF007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5399040"/>
        <c:axId val="215400832"/>
      </c:barChart>
      <c:catAx>
        <c:axId val="215399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id-ID"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400832"/>
        <c:crosses val="autoZero"/>
        <c:auto val="1"/>
        <c:lblAlgn val="ctr"/>
        <c:lblOffset val="100"/>
        <c:noMultiLvlLbl val="0"/>
      </c:catAx>
      <c:valAx>
        <c:axId val="2154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3990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lang="id-ID"/>
            </a:pPr>
            <a:r>
              <a:rPr lang="id-ID"/>
              <a:t>Kesesuaian/ Kewajaran Biaya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kuesioner!$G$103</c:f>
              <c:strCache>
                <c:ptCount val="1"/>
                <c:pt idx="0">
                  <c:v>Kesesuaian/ Kewajaran Biaya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'u4'!$C$21:$C$24</c:f>
              <c:strCache>
                <c:ptCount val="4"/>
                <c:pt idx="0">
                  <c:v>Sangat Mahal</c:v>
                </c:pt>
                <c:pt idx="1">
                  <c:v>Cukup Mahal</c:v>
                </c:pt>
                <c:pt idx="2">
                  <c:v>Murah        </c:v>
                </c:pt>
                <c:pt idx="3">
                  <c:v>Gratis</c:v>
                </c:pt>
              </c:strCache>
            </c:strRef>
          </c:cat>
          <c:val>
            <c:numRef>
              <c:f>kuesioner!$F$119:$F$122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11.25</c:v>
                </c:pt>
                <c:pt idx="3">
                  <c:v>88.75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09-4EE5-8737-F90E502EB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375104"/>
        <c:axId val="217376640"/>
        <c:axId val="0"/>
      </c:bar3DChart>
      <c:catAx>
        <c:axId val="2173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7376640"/>
        <c:crosses val="autoZero"/>
        <c:auto val="1"/>
        <c:lblAlgn val="ctr"/>
        <c:lblOffset val="100"/>
        <c:noMultiLvlLbl val="0"/>
      </c:catAx>
      <c:valAx>
        <c:axId val="2173766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737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id-ID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Kesesuaian</a:t>
            </a:r>
            <a:r>
              <a:rPr lang="en-US"/>
              <a:t> Pelayanan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kuesioner!$G$104</c:f>
              <c:strCache>
                <c:ptCount val="1"/>
                <c:pt idx="0">
                  <c:v>Kesesuaian Pelayanan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'u5'!$C$21:$C$24</c:f>
              <c:strCache>
                <c:ptCount val="4"/>
                <c:pt idx="0">
                  <c:v>Tidak sesuai </c:v>
                </c:pt>
                <c:pt idx="1">
                  <c:v>Kurang sesuai </c:v>
                </c:pt>
                <c:pt idx="2">
                  <c:v>Sesuai</c:v>
                </c:pt>
                <c:pt idx="3">
                  <c:v>Sangat sesuai</c:v>
                </c:pt>
              </c:strCache>
            </c:strRef>
          </c:cat>
          <c:val>
            <c:numRef>
              <c:f>kuesioner!$G$119:$G$122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37.5</c:v>
                </c:pt>
                <c:pt idx="3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EE-4E43-A1B8-2C9D23254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127936"/>
        <c:axId val="217142016"/>
        <c:axId val="0"/>
      </c:bar3DChart>
      <c:catAx>
        <c:axId val="2171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142016"/>
        <c:crosses val="autoZero"/>
        <c:auto val="1"/>
        <c:lblAlgn val="ctr"/>
        <c:lblOffset val="100"/>
        <c:noMultiLvlLbl val="0"/>
      </c:catAx>
      <c:valAx>
        <c:axId val="2171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127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id-ID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Kompetensi </a:t>
            </a:r>
            <a:r>
              <a:rPr lang="id-ID"/>
              <a:t>Petugas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kuesioner!$G$105</c:f>
              <c:strCache>
                <c:ptCount val="1"/>
                <c:pt idx="0">
                  <c:v>Kompetensi Petugas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'u6'!$C$21:$C$24</c:f>
              <c:strCache>
                <c:ptCount val="4"/>
                <c:pt idx="0">
                  <c:v>Tidak mampu</c:v>
                </c:pt>
                <c:pt idx="1">
                  <c:v>Kurang mampu  </c:v>
                </c:pt>
                <c:pt idx="2">
                  <c:v>Mampu </c:v>
                </c:pt>
                <c:pt idx="3">
                  <c:v>Sangat mampu/ terampil</c:v>
                </c:pt>
              </c:strCache>
            </c:strRef>
          </c:cat>
          <c:val>
            <c:numRef>
              <c:f>kuesioner!$H$119:$H$122</c:f>
              <c:numCache>
                <c:formatCode>0.00</c:formatCode>
                <c:ptCount val="4"/>
                <c:pt idx="0">
                  <c:v>0</c:v>
                </c:pt>
                <c:pt idx="1">
                  <c:v>1.25</c:v>
                </c:pt>
                <c:pt idx="2">
                  <c:v>30</c:v>
                </c:pt>
                <c:pt idx="3">
                  <c:v>68.75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6A-435A-A2EE-FD9ADAA73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6676224"/>
        <c:axId val="216677760"/>
        <c:axId val="0"/>
      </c:bar3DChart>
      <c:catAx>
        <c:axId val="21667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77760"/>
        <c:crosses val="autoZero"/>
        <c:auto val="1"/>
        <c:lblAlgn val="ctr"/>
        <c:lblOffset val="100"/>
        <c:noMultiLvlLbl val="0"/>
      </c:catAx>
      <c:valAx>
        <c:axId val="2166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67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id-ID"/>
            </a:pPr>
            <a:r>
              <a:rPr lang="en-US"/>
              <a:t>Perilaku </a:t>
            </a:r>
            <a:r>
              <a:rPr lang="id-ID"/>
              <a:t>Petugas</a:t>
            </a:r>
            <a:r>
              <a:rPr lang="en-US"/>
              <a:t> Pelayanan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kuesioner!$G$106</c:f>
              <c:strCache>
                <c:ptCount val="1"/>
                <c:pt idx="0">
                  <c:v>Perilaku Petugas Pelayanan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'u7'!$C$21:$C$24</c:f>
              <c:strCache>
                <c:ptCount val="4"/>
                <c:pt idx="0">
                  <c:v>Tidak sopan/ramah</c:v>
                </c:pt>
                <c:pt idx="1">
                  <c:v>Kurang sopan/ramah</c:v>
                </c:pt>
                <c:pt idx="2">
                  <c:v>Sopan/ramah</c:v>
                </c:pt>
                <c:pt idx="3">
                  <c:v>Sangat Sopan/ramah</c:v>
                </c:pt>
              </c:strCache>
            </c:strRef>
          </c:cat>
          <c:val>
            <c:numRef>
              <c:f>kuesioner!$I$119:$I$122</c:f>
              <c:numCache>
                <c:formatCode>0.00</c:formatCode>
                <c:ptCount val="4"/>
                <c:pt idx="0">
                  <c:v>0</c:v>
                </c:pt>
                <c:pt idx="1">
                  <c:v>1.25</c:v>
                </c:pt>
                <c:pt idx="2">
                  <c:v>33.75</c:v>
                </c:pt>
                <c:pt idx="3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6-4020-A169-0FF4A23E1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473792"/>
        <c:axId val="217475328"/>
        <c:axId val="0"/>
      </c:bar3DChart>
      <c:catAx>
        <c:axId val="2174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7475328"/>
        <c:crosses val="autoZero"/>
        <c:auto val="1"/>
        <c:lblAlgn val="ctr"/>
        <c:lblOffset val="100"/>
        <c:noMultiLvlLbl val="0"/>
      </c:catAx>
      <c:valAx>
        <c:axId val="217475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747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cmpd="dbl"/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id-ID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Penanganan Pengaduan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kuesioner!$G$108</c:f>
              <c:strCache>
                <c:ptCount val="1"/>
                <c:pt idx="0">
                  <c:v>Kualitas Sarana dan Prasarana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'u8'!$C$22:$C$25</c:f>
              <c:strCache>
                <c:ptCount val="4"/>
                <c:pt idx="0">
                  <c:v>Tidak ada</c:v>
                </c:pt>
                <c:pt idx="1">
                  <c:v>Ada, Tapi tidak Berfungsi</c:v>
                </c:pt>
                <c:pt idx="2">
                  <c:v>Berfungsi Kurang Optimal</c:v>
                </c:pt>
                <c:pt idx="3">
                  <c:v>Dikelola dengan baik</c:v>
                </c:pt>
              </c:strCache>
            </c:strRef>
          </c:cat>
          <c:val>
            <c:numRef>
              <c:f>kuesioner!$K$119:$K$122</c:f>
              <c:numCache>
                <c:formatCode>0.00</c:formatCode>
                <c:ptCount val="4"/>
                <c:pt idx="0">
                  <c:v>1.25</c:v>
                </c:pt>
                <c:pt idx="1">
                  <c:v>0</c:v>
                </c:pt>
                <c:pt idx="2">
                  <c:v>5</c:v>
                </c:pt>
                <c:pt idx="3">
                  <c:v>93.75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16-47F8-B4EC-631E2D007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cylinder"/>
        <c:axId val="217496960"/>
        <c:axId val="217789568"/>
        <c:axId val="0"/>
      </c:bar3DChart>
      <c:catAx>
        <c:axId val="2174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789568"/>
        <c:crosses val="autoZero"/>
        <c:auto val="1"/>
        <c:lblAlgn val="ctr"/>
        <c:lblOffset val="100"/>
        <c:noMultiLvlLbl val="0"/>
      </c:catAx>
      <c:valAx>
        <c:axId val="2177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4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id-ID"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Kualitas Sarana dan Prasarana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kuesioner!$G$107</c:f>
              <c:strCache>
                <c:ptCount val="1"/>
                <c:pt idx="0">
                  <c:v>Penanganan Pengaduan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tint val="50000"/>
                    <a:satMod val="300000"/>
                  </a:schemeClr>
                </a:gs>
                <a:gs pos="35000">
                  <a:schemeClr val="dk1">
                    <a:tint val="88500"/>
                    <a:tint val="37000"/>
                    <a:satMod val="300000"/>
                  </a:schemeClr>
                </a:gs>
                <a:gs pos="100000">
                  <a:schemeClr val="dk1">
                    <a:tint val="885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tint val="885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dk1">
                  <a:tint val="88500"/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'u9'!$C$21:$C$24</c:f>
              <c:strCache>
                <c:ptCount val="4"/>
                <c:pt idx="0">
                  <c:v>Buruk</c:v>
                </c:pt>
                <c:pt idx="1">
                  <c:v>Cukup</c:v>
                </c:pt>
                <c:pt idx="2">
                  <c:v>Baik</c:v>
                </c:pt>
                <c:pt idx="3">
                  <c:v>Sangat Baik</c:v>
                </c:pt>
              </c:strCache>
            </c:strRef>
          </c:cat>
          <c:val>
            <c:numRef>
              <c:f>kuesioner!$J$119:$J$122</c:f>
              <c:numCache>
                <c:formatCode>0.00</c:formatCode>
                <c:ptCount val="4"/>
                <c:pt idx="0">
                  <c:v>0</c:v>
                </c:pt>
                <c:pt idx="1">
                  <c:v>3.75</c:v>
                </c:pt>
                <c:pt idx="2">
                  <c:v>40</c:v>
                </c:pt>
                <c:pt idx="3">
                  <c:v>56.25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20-4198-A2DF-D55FC6F44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561344"/>
        <c:axId val="217567232"/>
        <c:axId val="0"/>
      </c:bar3DChart>
      <c:catAx>
        <c:axId val="2175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567232"/>
        <c:crosses val="autoZero"/>
        <c:auto val="1"/>
        <c:lblAlgn val="ctr"/>
        <c:lblOffset val="100"/>
        <c:noMultiLvlLbl val="0"/>
      </c:catAx>
      <c:valAx>
        <c:axId val="21756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56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767901234567908"/>
          <c:y val="2.7777777777778213E-2"/>
        </c:manualLayout>
      </c:layout>
      <c:overlay val="0"/>
      <c:txPr>
        <a:bodyPr/>
        <a:lstStyle/>
        <a:p>
          <a:pPr>
            <a:defRPr lang="id-ID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Responden!$E$9</c:f>
              <c:strCache>
                <c:ptCount val="1"/>
                <c:pt idx="0">
                  <c:v>Penddikan Terakhir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d-ID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'[1]Responden Radiologi'!$E$10:$J$10</c:f>
              <c:strCache>
                <c:ptCount val="6"/>
                <c:pt idx="0">
                  <c:v>SD</c:v>
                </c:pt>
                <c:pt idx="1">
                  <c:v>SMP</c:v>
                </c:pt>
                <c:pt idx="2">
                  <c:v>SMA</c:v>
                </c:pt>
                <c:pt idx="3">
                  <c:v>D1-D3-D4</c:v>
                </c:pt>
                <c:pt idx="4">
                  <c:v>S1</c:v>
                </c:pt>
                <c:pt idx="5">
                  <c:v>&gt;S2</c:v>
                </c:pt>
              </c:strCache>
            </c:strRef>
          </c:cat>
          <c:val>
            <c:numRef>
              <c:f>Responden!$E$93:$J$93</c:f>
              <c:numCache>
                <c:formatCode>0%</c:formatCode>
                <c:ptCount val="6"/>
                <c:pt idx="0">
                  <c:v>1.2500000000000001E-2</c:v>
                </c:pt>
                <c:pt idx="1">
                  <c:v>0.05</c:v>
                </c:pt>
                <c:pt idx="2">
                  <c:v>0.42499999999999999</c:v>
                </c:pt>
                <c:pt idx="3">
                  <c:v>0.125</c:v>
                </c:pt>
                <c:pt idx="4">
                  <c:v>0.36249999999999999</c:v>
                </c:pt>
                <c:pt idx="5">
                  <c:v>2.5000000000000001E-2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E-4F4B-A00C-FB9447AF4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56288"/>
        <c:axId val="216557824"/>
      </c:barChart>
      <c:catAx>
        <c:axId val="2165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6557824"/>
        <c:crosses val="autoZero"/>
        <c:auto val="1"/>
        <c:lblAlgn val="ctr"/>
        <c:lblOffset val="100"/>
        <c:noMultiLvlLbl val="0"/>
      </c:catAx>
      <c:valAx>
        <c:axId val="216557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id-ID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6556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id-ID"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08668426832764E-2"/>
          <c:y val="0.25114122218821378"/>
          <c:w val="0.64338512582069651"/>
          <c:h val="0.74885877781178878"/>
        </c:manualLayout>
      </c:layout>
      <c:pieChart>
        <c:varyColors val="1"/>
        <c:ser>
          <c:idx val="0"/>
          <c:order val="0"/>
          <c:tx>
            <c:strRef>
              <c:f>Responden!$C$9</c:f>
              <c:strCache>
                <c:ptCount val="1"/>
                <c:pt idx="0">
                  <c:v>Jenis Kelamin</c:v>
                </c:pt>
              </c:strCache>
            </c:strRef>
          </c:tx>
          <c:dPt>
            <c:idx val="0"/>
            <c:bubble3D val="0"/>
            <c:explosion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C2-40CF-A6ED-40A0973FED0C}"/>
              </c:ext>
            </c:extLst>
          </c:dPt>
          <c:dLbls>
            <c:dLbl>
              <c:idx val="0"/>
              <c:layout>
                <c:manualLayout>
                  <c:x val="-0.19497543067543427"/>
                  <c:y val="-9.495011727767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C2-40CF-A6ED-40A0973FED0C}"/>
                </c:ext>
              </c:extLst>
            </c:dLbl>
            <c:dLbl>
              <c:idx val="1"/>
              <c:layout>
                <c:manualLayout>
                  <c:x val="0.17817455902893617"/>
                  <c:y val="-8.5083872008669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C2-40CF-A6ED-40A0973FE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d-ID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'[1]Responden Radiologi'!$H$361:$H$362</c:f>
              <c:strCache>
                <c:ptCount val="2"/>
                <c:pt idx="0">
                  <c:v>Laki-Laki</c:v>
                </c:pt>
                <c:pt idx="1">
                  <c:v>Perempuan</c:v>
                </c:pt>
              </c:strCache>
            </c:strRef>
          </c:cat>
          <c:val>
            <c:numRef>
              <c:f>Responden!$C$93:$D$93</c:f>
              <c:numCache>
                <c:formatCode>0%</c:formatCode>
                <c:ptCount val="2"/>
                <c:pt idx="0">
                  <c:v>0.55000000000000004</c:v>
                </c:pt>
                <c:pt idx="1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C2-40CF-A6ED-40A0973FE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id-ID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id-ID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Usia/Umur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Usia!$A$2:$A$10</c:f>
              <c:strCache>
                <c:ptCount val="9"/>
                <c:pt idx="0">
                  <c:v>&lt;18</c:v>
                </c:pt>
                <c:pt idx="1">
                  <c:v>19-25</c:v>
                </c:pt>
                <c:pt idx="2">
                  <c:v>26-30</c:v>
                </c:pt>
                <c:pt idx="3">
                  <c:v>31-35</c:v>
                </c:pt>
                <c:pt idx="4">
                  <c:v>36-40</c:v>
                </c:pt>
                <c:pt idx="5">
                  <c:v>41-45</c:v>
                </c:pt>
                <c:pt idx="6">
                  <c:v>46-50</c:v>
                </c:pt>
                <c:pt idx="7">
                  <c:v>51-55</c:v>
                </c:pt>
                <c:pt idx="8">
                  <c:v>&gt;56</c:v>
                </c:pt>
              </c:strCache>
            </c:strRef>
          </c:cat>
          <c:val>
            <c:numRef>
              <c:f>Usia!$B$2:$B$10</c:f>
              <c:numCache>
                <c:formatCode>General</c:formatCode>
                <c:ptCount val="9"/>
                <c:pt idx="0">
                  <c:v>7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48-4D95-AC98-76FAE7B3B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877504"/>
        <c:axId val="215879040"/>
        <c:axId val="0"/>
      </c:bar3DChart>
      <c:catAx>
        <c:axId val="2158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5879040"/>
        <c:crosses val="autoZero"/>
        <c:auto val="1"/>
        <c:lblAlgn val="ctr"/>
        <c:lblOffset val="100"/>
        <c:noMultiLvlLbl val="0"/>
      </c:catAx>
      <c:valAx>
        <c:axId val="21587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587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id-ID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Usia/Umur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Usia!$A$2:$A$10</c:f>
              <c:strCache>
                <c:ptCount val="9"/>
                <c:pt idx="0">
                  <c:v>&lt;18</c:v>
                </c:pt>
                <c:pt idx="1">
                  <c:v>19-25</c:v>
                </c:pt>
                <c:pt idx="2">
                  <c:v>26-30</c:v>
                </c:pt>
                <c:pt idx="3">
                  <c:v>31-35</c:v>
                </c:pt>
                <c:pt idx="4">
                  <c:v>36-40</c:v>
                </c:pt>
                <c:pt idx="5">
                  <c:v>41-45</c:v>
                </c:pt>
                <c:pt idx="6">
                  <c:v>46-50</c:v>
                </c:pt>
                <c:pt idx="7">
                  <c:v>51-55</c:v>
                </c:pt>
                <c:pt idx="8">
                  <c:v>&gt;56</c:v>
                </c:pt>
              </c:strCache>
            </c:strRef>
          </c:cat>
          <c:val>
            <c:numRef>
              <c:f>Usia!$B$2:$B$10</c:f>
              <c:numCache>
                <c:formatCode>General</c:formatCode>
                <c:ptCount val="9"/>
                <c:pt idx="0">
                  <c:v>7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48-4D95-AC98-76FAE7B3B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909120"/>
        <c:axId val="215910656"/>
        <c:axId val="0"/>
      </c:bar3DChart>
      <c:catAx>
        <c:axId val="2159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5910656"/>
        <c:crosses val="autoZero"/>
        <c:auto val="1"/>
        <c:lblAlgn val="ctr"/>
        <c:lblOffset val="100"/>
        <c:noMultiLvlLbl val="0"/>
      </c:catAx>
      <c:valAx>
        <c:axId val="2159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5909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id-ID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Usia/Umur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Usia!$A$2:$A$10</c:f>
              <c:strCache>
                <c:ptCount val="9"/>
                <c:pt idx="0">
                  <c:v>&lt;18</c:v>
                </c:pt>
                <c:pt idx="1">
                  <c:v>19-25</c:v>
                </c:pt>
                <c:pt idx="2">
                  <c:v>26-30</c:v>
                </c:pt>
                <c:pt idx="3">
                  <c:v>31-35</c:v>
                </c:pt>
                <c:pt idx="4">
                  <c:v>36-40</c:v>
                </c:pt>
                <c:pt idx="5">
                  <c:v>41-45</c:v>
                </c:pt>
                <c:pt idx="6">
                  <c:v>46-50</c:v>
                </c:pt>
                <c:pt idx="7">
                  <c:v>51-55</c:v>
                </c:pt>
                <c:pt idx="8">
                  <c:v>&gt;56</c:v>
                </c:pt>
              </c:strCache>
            </c:strRef>
          </c:cat>
          <c:val>
            <c:numRef>
              <c:f>Usia!$B$2:$B$10</c:f>
              <c:numCache>
                <c:formatCode>General</c:formatCode>
                <c:ptCount val="9"/>
                <c:pt idx="0">
                  <c:v>7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11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48-4D95-AC98-76FAE7B3B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936000"/>
        <c:axId val="215941888"/>
        <c:axId val="0"/>
      </c:bar3DChart>
      <c:catAx>
        <c:axId val="2159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5941888"/>
        <c:crosses val="autoZero"/>
        <c:auto val="1"/>
        <c:lblAlgn val="ctr"/>
        <c:lblOffset val="100"/>
        <c:noMultiLvlLbl val="0"/>
      </c:catAx>
      <c:valAx>
        <c:axId val="21594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593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id-ID"/>
            </a:pPr>
            <a:r>
              <a:rPr lang="id-ID"/>
              <a:t>Kesesuaian </a:t>
            </a:r>
            <a:r>
              <a:rPr lang="en-US"/>
              <a:t>Persyaratan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kuesioner!$G$100</c:f>
              <c:strCache>
                <c:ptCount val="1"/>
                <c:pt idx="0">
                  <c:v>Kesesuaian Persyaratan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id-ID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'u1'!$B$21:$B$24</c:f>
              <c:strCache>
                <c:ptCount val="4"/>
                <c:pt idx="0">
                  <c:v>Tidak sesuai</c:v>
                </c:pt>
                <c:pt idx="1">
                  <c:v>Kurang sesuai</c:v>
                </c:pt>
                <c:pt idx="2">
                  <c:v>Sesuai</c:v>
                </c:pt>
                <c:pt idx="3">
                  <c:v>Sangat sesuai</c:v>
                </c:pt>
              </c:strCache>
            </c:strRef>
          </c:cat>
          <c:val>
            <c:numRef>
              <c:f>kuesioner!$C$119:$C$122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46.25</c:v>
                </c:pt>
                <c:pt idx="3">
                  <c:v>53.75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AB-452A-B6D5-B2EF847A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6749568"/>
        <c:axId val="216751104"/>
        <c:axId val="0"/>
      </c:bar3DChart>
      <c:catAx>
        <c:axId val="21674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6751104"/>
        <c:crosses val="autoZero"/>
        <c:auto val="1"/>
        <c:lblAlgn val="ctr"/>
        <c:lblOffset val="100"/>
        <c:noMultiLvlLbl val="0"/>
      </c:catAx>
      <c:valAx>
        <c:axId val="216751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lang="id-ID"/>
            </a:pPr>
            <a:endParaRPr lang="en-US"/>
          </a:p>
        </c:txPr>
        <c:crossAx val="21674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cmpd="dbl"/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id-ID"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kuesioner!$G$101</c:f>
              <c:strCache>
                <c:ptCount val="1"/>
                <c:pt idx="0">
                  <c:v>Prosedur Pelayanan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dLbl>
              <c:idx val="2"/>
              <c:layout>
                <c:manualLayout>
                  <c:x val="8.3333333333333367E-3"/>
                  <c:y val="-1.388888888888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85-4C4E-AC87-7B80CF80AA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'u2'!$C$21:$C$24</c:f>
              <c:strCache>
                <c:ptCount val="4"/>
                <c:pt idx="0">
                  <c:v>Berbelit/ Tidak mudah</c:v>
                </c:pt>
                <c:pt idx="1">
                  <c:v>Agak mudah </c:v>
                </c:pt>
                <c:pt idx="2">
                  <c:v>mudah         </c:v>
                </c:pt>
                <c:pt idx="3">
                  <c:v>Sangat mudah</c:v>
                </c:pt>
              </c:strCache>
            </c:strRef>
          </c:cat>
          <c:val>
            <c:numRef>
              <c:f>kuesioner!$D$119:$D$122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37.5</c:v>
                </c:pt>
                <c:pt idx="3">
                  <c:v>62.5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85-4C4E-AC87-7B80CF80A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6939520"/>
        <c:axId val="216982272"/>
        <c:axId val="0"/>
      </c:bar3DChart>
      <c:catAx>
        <c:axId val="2169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82272"/>
        <c:crosses val="autoZero"/>
        <c:auto val="1"/>
        <c:lblAlgn val="ctr"/>
        <c:lblOffset val="100"/>
        <c:noMultiLvlLbl val="0"/>
      </c:catAx>
      <c:valAx>
        <c:axId val="2169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3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id-ID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kuesioner!$G$102</c:f>
              <c:strCache>
                <c:ptCount val="1"/>
                <c:pt idx="0">
                  <c:v>Kecepatan Pelayanan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id-ID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'u3'!$C$21:$C$24</c:f>
              <c:strCache>
                <c:ptCount val="4"/>
                <c:pt idx="0">
                  <c:v>Tidak cepat</c:v>
                </c:pt>
                <c:pt idx="1">
                  <c:v>Kurang cepat</c:v>
                </c:pt>
                <c:pt idx="2">
                  <c:v>Cepat           </c:v>
                </c:pt>
                <c:pt idx="3">
                  <c:v>Sangat cepat</c:v>
                </c:pt>
              </c:strCache>
            </c:strRef>
          </c:cat>
          <c:val>
            <c:numRef>
              <c:f>kuesioner!$E$119:$E$122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45</c:v>
                </c:pt>
                <c:pt idx="3">
                  <c:v>55.000000000000007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4C-47A8-96AB-5D2156F1A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7019904"/>
        <c:axId val="217021440"/>
        <c:axId val="0"/>
      </c:bar3DChart>
      <c:catAx>
        <c:axId val="2170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21440"/>
        <c:crosses val="autoZero"/>
        <c:auto val="1"/>
        <c:lblAlgn val="ctr"/>
        <c:lblOffset val="100"/>
        <c:noMultiLvlLbl val="0"/>
      </c:catAx>
      <c:valAx>
        <c:axId val="21702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d-ID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701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1</xdr:row>
      <xdr:rowOff>0</xdr:rowOff>
    </xdr:from>
    <xdr:to>
      <xdr:col>21</xdr:col>
      <xdr:colOff>504825</xdr:colOff>
      <xdr:row>9</xdr:row>
      <xdr:rowOff>145677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10623176" y="246529"/>
          <a:ext cx="2600325" cy="196103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id-ID" sz="1100"/>
            <a:t>1. Kolom</a:t>
          </a:r>
          <a:r>
            <a:rPr lang="id-ID" sz="1100" baseline="0"/>
            <a:t> yang di cetang/dipilih pada lembar responden diisi dengan angka </a:t>
          </a:r>
          <a:r>
            <a:rPr lang="id-ID" sz="1100" b="1" baseline="0"/>
            <a:t>1.</a:t>
          </a:r>
          <a:endParaRPr lang="id-ID" sz="1100" b="1"/>
        </a:p>
        <a:p>
          <a:pPr algn="l"/>
          <a:endParaRPr lang="id-ID" sz="1100"/>
        </a:p>
        <a:p>
          <a:pPr algn="l"/>
          <a:r>
            <a:rPr lang="id-ID" sz="1100"/>
            <a:t>2.  Jika</a:t>
          </a:r>
          <a:r>
            <a:rPr lang="id-ID" sz="1100" baseline="0"/>
            <a:t> Kolom "Kelengkapan" berwarna HIJAU artinya data responden telah lengkap.</a:t>
          </a:r>
          <a:endParaRPr lang="id-ID" sz="1100"/>
        </a:p>
      </xdr:txBody>
    </xdr:sp>
    <xdr:clientData/>
  </xdr:twoCellAnchor>
  <xdr:twoCellAnchor>
    <xdr:from>
      <xdr:col>17</xdr:col>
      <xdr:colOff>190500</xdr:colOff>
      <xdr:row>1</xdr:row>
      <xdr:rowOff>0</xdr:rowOff>
    </xdr:from>
    <xdr:to>
      <xdr:col>21</xdr:col>
      <xdr:colOff>504825</xdr:colOff>
      <xdr:row>9</xdr:row>
      <xdr:rowOff>145677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1096625" y="247650"/>
          <a:ext cx="2609850" cy="19649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id-ID" sz="1100"/>
            <a:t>1. Kolom</a:t>
          </a:r>
          <a:r>
            <a:rPr lang="id-ID" sz="1100" baseline="0"/>
            <a:t> yang di cetang/dipilih pada lembar responden diisi dengan angka </a:t>
          </a:r>
          <a:r>
            <a:rPr lang="id-ID" sz="1100" b="1" baseline="0"/>
            <a:t>1.</a:t>
          </a:r>
          <a:endParaRPr lang="id-ID" sz="1100" b="1"/>
        </a:p>
        <a:p>
          <a:pPr algn="l"/>
          <a:endParaRPr lang="id-ID" sz="1100"/>
        </a:p>
        <a:p>
          <a:pPr algn="l"/>
          <a:r>
            <a:rPr lang="id-ID" sz="1100"/>
            <a:t>2.  Jika</a:t>
          </a:r>
          <a:r>
            <a:rPr lang="id-ID" sz="1100" baseline="0"/>
            <a:t> Kolom "Kelengkapan" berwarna HIJAU artinya data responden telah lengkap.</a:t>
          </a:r>
          <a:endParaRPr lang="id-ID" sz="1100"/>
        </a:p>
      </xdr:txBody>
    </xdr:sp>
    <xdr:clientData/>
  </xdr:twoCellAnchor>
  <xdr:twoCellAnchor>
    <xdr:from>
      <xdr:col>1</xdr:col>
      <xdr:colOff>63313</xdr:colOff>
      <xdr:row>108</xdr:row>
      <xdr:rowOff>21292</xdr:rowOff>
    </xdr:from>
    <xdr:to>
      <xdr:col>15</xdr:col>
      <xdr:colOff>304800</xdr:colOff>
      <xdr:row>123</xdr:row>
      <xdr:rowOff>47625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408454</xdr:colOff>
      <xdr:row>94</xdr:row>
      <xdr:rowOff>21291</xdr:rowOff>
    </xdr:from>
    <xdr:to>
      <xdr:col>15</xdr:col>
      <xdr:colOff>280223</xdr:colOff>
      <xdr:row>107</xdr:row>
      <xdr:rowOff>38100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93</xdr:row>
      <xdr:rowOff>151280</xdr:rowOff>
    </xdr:from>
    <xdr:to>
      <xdr:col>7</xdr:col>
      <xdr:colOff>381000</xdr:colOff>
      <xdr:row>107</xdr:row>
      <xdr:rowOff>28575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8</xdr:col>
      <xdr:colOff>114300</xdr:colOff>
      <xdr:row>18</xdr:row>
      <xdr:rowOff>9525</xdr:rowOff>
    </xdr:to>
    <xdr:graphicFrame macro="">
      <xdr:nvGraphicFramePr>
        <xdr:cNvPr id="317452" name="Chart 1">
          <a:extLst>
            <a:ext uri="{FF2B5EF4-FFF2-40B4-BE49-F238E27FC236}">
              <a16:creationId xmlns:a16="http://schemas.microsoft.com/office/drawing/2014/main" xmlns="" id="{00000000-0008-0000-0900-00000CD8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7</xdr:col>
      <xdr:colOff>438150</xdr:colOff>
      <xdr:row>17</xdr:row>
      <xdr:rowOff>66675</xdr:rowOff>
    </xdr:to>
    <xdr:graphicFrame macro="">
      <xdr:nvGraphicFramePr>
        <xdr:cNvPr id="302092" name="Chart 1">
          <a:extLst>
            <a:ext uri="{FF2B5EF4-FFF2-40B4-BE49-F238E27FC236}">
              <a16:creationId xmlns:a16="http://schemas.microsoft.com/office/drawing/2014/main" xmlns="" id="{00000000-0008-0000-0A00-00000C9C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8</xdr:col>
      <xdr:colOff>447675</xdr:colOff>
      <xdr:row>17</xdr:row>
      <xdr:rowOff>66675</xdr:rowOff>
    </xdr:to>
    <xdr:graphicFrame macro="">
      <xdr:nvGraphicFramePr>
        <xdr:cNvPr id="319500" name="Chart 1">
          <a:extLst>
            <a:ext uri="{FF2B5EF4-FFF2-40B4-BE49-F238E27FC236}">
              <a16:creationId xmlns:a16="http://schemas.microsoft.com/office/drawing/2014/main" xmlns="" id="{00000000-0008-0000-0B00-00000CE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0</xdr:row>
      <xdr:rowOff>0</xdr:rowOff>
    </xdr:from>
    <xdr:to>
      <xdr:col>4</xdr:col>
      <xdr:colOff>333375</xdr:colOff>
      <xdr:row>0</xdr:row>
      <xdr:rowOff>0</xdr:rowOff>
    </xdr:to>
    <xdr:sp macro="" textlink="">
      <xdr:nvSpPr>
        <xdr:cNvPr id="344571" name="AutoShape 14">
          <a:extLst>
            <a:ext uri="{FF2B5EF4-FFF2-40B4-BE49-F238E27FC236}">
              <a16:creationId xmlns:a16="http://schemas.microsoft.com/office/drawing/2014/main" xmlns="" id="{00000000-0008-0000-0100-0000FB410500}"/>
            </a:ext>
          </a:extLst>
        </xdr:cNvPr>
        <xdr:cNvSpPr>
          <a:spLocks noChangeArrowheads="1"/>
        </xdr:cNvSpPr>
      </xdr:nvSpPr>
      <xdr:spPr bwMode="auto">
        <a:xfrm>
          <a:off x="2438400" y="0"/>
          <a:ext cx="26670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0</xdr:row>
      <xdr:rowOff>0</xdr:rowOff>
    </xdr:from>
    <xdr:to>
      <xdr:col>8</xdr:col>
      <xdr:colOff>285750</xdr:colOff>
      <xdr:row>0</xdr:row>
      <xdr:rowOff>0</xdr:rowOff>
    </xdr:to>
    <xdr:sp macro="" textlink="">
      <xdr:nvSpPr>
        <xdr:cNvPr id="344572" name="Line 15">
          <a:extLst>
            <a:ext uri="{FF2B5EF4-FFF2-40B4-BE49-F238E27FC236}">
              <a16:creationId xmlns:a16="http://schemas.microsoft.com/office/drawing/2014/main" xmlns="" id="{00000000-0008-0000-0100-0000FC410500}"/>
            </a:ext>
          </a:extLst>
        </xdr:cNvPr>
        <xdr:cNvSpPr>
          <a:spLocks noChangeShapeType="1"/>
        </xdr:cNvSpPr>
      </xdr:nvSpPr>
      <xdr:spPr bwMode="auto">
        <a:xfrm>
          <a:off x="517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342900</xdr:colOff>
      <xdr:row>0</xdr:row>
      <xdr:rowOff>0</xdr:rowOff>
    </xdr:from>
    <xdr:to>
      <xdr:col>13</xdr:col>
      <xdr:colOff>285750</xdr:colOff>
      <xdr:row>0</xdr:row>
      <xdr:rowOff>0</xdr:rowOff>
    </xdr:to>
    <xdr:sp macro="" textlink="">
      <xdr:nvSpPr>
        <xdr:cNvPr id="344575" name="AutoShape 18">
          <a:extLst>
            <a:ext uri="{FF2B5EF4-FFF2-40B4-BE49-F238E27FC236}">
              <a16:creationId xmlns:a16="http://schemas.microsoft.com/office/drawing/2014/main" xmlns="" id="{00000000-0008-0000-0100-0000FF410500}"/>
            </a:ext>
          </a:extLst>
        </xdr:cNvPr>
        <xdr:cNvSpPr>
          <a:spLocks noChangeArrowheads="1"/>
        </xdr:cNvSpPr>
      </xdr:nvSpPr>
      <xdr:spPr bwMode="auto">
        <a:xfrm>
          <a:off x="6610350" y="0"/>
          <a:ext cx="83820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161925</xdr:colOff>
      <xdr:row>0</xdr:row>
      <xdr:rowOff>0</xdr:rowOff>
    </xdr:to>
    <xdr:sp macro="" textlink="">
      <xdr:nvSpPr>
        <xdr:cNvPr id="344578" name="Line 21">
          <a:extLst>
            <a:ext uri="{FF2B5EF4-FFF2-40B4-BE49-F238E27FC236}">
              <a16:creationId xmlns:a16="http://schemas.microsoft.com/office/drawing/2014/main" xmlns="" id="{00000000-0008-0000-0100-000002420500}"/>
            </a:ext>
          </a:extLst>
        </xdr:cNvPr>
        <xdr:cNvSpPr>
          <a:spLocks noChangeShapeType="1"/>
        </xdr:cNvSpPr>
      </xdr:nvSpPr>
      <xdr:spPr bwMode="auto">
        <a:xfrm>
          <a:off x="1257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333375</xdr:colOff>
      <xdr:row>0</xdr:row>
      <xdr:rowOff>0</xdr:rowOff>
    </xdr:to>
    <xdr:sp macro="" textlink="">
      <xdr:nvSpPr>
        <xdr:cNvPr id="344591" name="AutoShape 34">
          <a:extLst>
            <a:ext uri="{FF2B5EF4-FFF2-40B4-BE49-F238E27FC236}">
              <a16:creationId xmlns:a16="http://schemas.microsoft.com/office/drawing/2014/main" xmlns="" id="{00000000-0008-0000-0100-00000F420500}"/>
            </a:ext>
          </a:extLst>
        </xdr:cNvPr>
        <xdr:cNvSpPr>
          <a:spLocks noChangeArrowheads="1"/>
        </xdr:cNvSpPr>
      </xdr:nvSpPr>
      <xdr:spPr bwMode="auto">
        <a:xfrm>
          <a:off x="2438400" y="0"/>
          <a:ext cx="26670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342900</xdr:colOff>
      <xdr:row>0</xdr:row>
      <xdr:rowOff>0</xdr:rowOff>
    </xdr:from>
    <xdr:to>
      <xdr:col>13</xdr:col>
      <xdr:colOff>285750</xdr:colOff>
      <xdr:row>0</xdr:row>
      <xdr:rowOff>0</xdr:rowOff>
    </xdr:to>
    <xdr:sp macro="" textlink="">
      <xdr:nvSpPr>
        <xdr:cNvPr id="344595" name="AutoShape 38">
          <a:extLst>
            <a:ext uri="{FF2B5EF4-FFF2-40B4-BE49-F238E27FC236}">
              <a16:creationId xmlns:a16="http://schemas.microsoft.com/office/drawing/2014/main" xmlns="" id="{00000000-0008-0000-0100-000013420500}"/>
            </a:ext>
          </a:extLst>
        </xdr:cNvPr>
        <xdr:cNvSpPr>
          <a:spLocks noChangeArrowheads="1"/>
        </xdr:cNvSpPr>
      </xdr:nvSpPr>
      <xdr:spPr bwMode="auto">
        <a:xfrm>
          <a:off x="6610350" y="0"/>
          <a:ext cx="83820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361950</xdr:colOff>
      <xdr:row>0</xdr:row>
      <xdr:rowOff>0</xdr:rowOff>
    </xdr:from>
    <xdr:to>
      <xdr:col>14</xdr:col>
      <xdr:colOff>219075</xdr:colOff>
      <xdr:row>0</xdr:row>
      <xdr:rowOff>0</xdr:rowOff>
    </xdr:to>
    <xdr:sp macro="" textlink="">
      <xdr:nvSpPr>
        <xdr:cNvPr id="344604" name="Rectangle 49">
          <a:extLst>
            <a:ext uri="{FF2B5EF4-FFF2-40B4-BE49-F238E27FC236}">
              <a16:creationId xmlns:a16="http://schemas.microsoft.com/office/drawing/2014/main" xmlns="" id="{00000000-0008-0000-0100-00001C420500}"/>
            </a:ext>
          </a:extLst>
        </xdr:cNvPr>
        <xdr:cNvSpPr>
          <a:spLocks noChangeArrowheads="1"/>
        </xdr:cNvSpPr>
      </xdr:nvSpPr>
      <xdr:spPr bwMode="auto">
        <a:xfrm>
          <a:off x="7524750" y="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171450</xdr:colOff>
      <xdr:row>0</xdr:row>
      <xdr:rowOff>0</xdr:rowOff>
    </xdr:to>
    <xdr:sp macro="" textlink="">
      <xdr:nvSpPr>
        <xdr:cNvPr id="344606" name="Rectangle 68">
          <a:extLst>
            <a:ext uri="{FF2B5EF4-FFF2-40B4-BE49-F238E27FC236}">
              <a16:creationId xmlns:a16="http://schemas.microsoft.com/office/drawing/2014/main" xmlns="" id="{00000000-0008-0000-0100-00001E420500}"/>
            </a:ext>
          </a:extLst>
        </xdr:cNvPr>
        <xdr:cNvSpPr>
          <a:spLocks noChangeArrowheads="1"/>
        </xdr:cNvSpPr>
      </xdr:nvSpPr>
      <xdr:spPr bwMode="auto">
        <a:xfrm>
          <a:off x="7924800" y="0"/>
          <a:ext cx="3048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266700</xdr:colOff>
      <xdr:row>0</xdr:row>
      <xdr:rowOff>0</xdr:rowOff>
    </xdr:from>
    <xdr:to>
      <xdr:col>15</xdr:col>
      <xdr:colOff>200025</xdr:colOff>
      <xdr:row>0</xdr:row>
      <xdr:rowOff>0</xdr:rowOff>
    </xdr:to>
    <xdr:sp macro="" textlink="">
      <xdr:nvSpPr>
        <xdr:cNvPr id="344608" name="Rectangle 71">
          <a:extLst>
            <a:ext uri="{FF2B5EF4-FFF2-40B4-BE49-F238E27FC236}">
              <a16:creationId xmlns:a16="http://schemas.microsoft.com/office/drawing/2014/main" xmlns="" id="{00000000-0008-0000-0100-000020420500}"/>
            </a:ext>
          </a:extLst>
        </xdr:cNvPr>
        <xdr:cNvSpPr>
          <a:spLocks noChangeArrowheads="1"/>
        </xdr:cNvSpPr>
      </xdr:nvSpPr>
      <xdr:spPr bwMode="auto">
        <a:xfrm>
          <a:off x="7877175" y="0"/>
          <a:ext cx="38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238125</xdr:colOff>
      <xdr:row>0</xdr:row>
      <xdr:rowOff>0</xdr:rowOff>
    </xdr:from>
    <xdr:to>
      <xdr:col>15</xdr:col>
      <xdr:colOff>171450</xdr:colOff>
      <xdr:row>0</xdr:row>
      <xdr:rowOff>0</xdr:rowOff>
    </xdr:to>
    <xdr:sp macro="" textlink="">
      <xdr:nvSpPr>
        <xdr:cNvPr id="344609" name="Rectangle 72">
          <a:extLst>
            <a:ext uri="{FF2B5EF4-FFF2-40B4-BE49-F238E27FC236}">
              <a16:creationId xmlns:a16="http://schemas.microsoft.com/office/drawing/2014/main" xmlns="" id="{00000000-0008-0000-0100-000021420500}"/>
            </a:ext>
          </a:extLst>
        </xdr:cNvPr>
        <xdr:cNvSpPr>
          <a:spLocks noChangeArrowheads="1"/>
        </xdr:cNvSpPr>
      </xdr:nvSpPr>
      <xdr:spPr bwMode="auto">
        <a:xfrm>
          <a:off x="7848600" y="0"/>
          <a:ext cx="381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257175</xdr:colOff>
      <xdr:row>0</xdr:row>
      <xdr:rowOff>0</xdr:rowOff>
    </xdr:from>
    <xdr:to>
      <xdr:col>15</xdr:col>
      <xdr:colOff>209550</xdr:colOff>
      <xdr:row>0</xdr:row>
      <xdr:rowOff>0</xdr:rowOff>
    </xdr:to>
    <xdr:sp macro="" textlink="">
      <xdr:nvSpPr>
        <xdr:cNvPr id="344610" name="Rectangle 73">
          <a:extLst>
            <a:ext uri="{FF2B5EF4-FFF2-40B4-BE49-F238E27FC236}">
              <a16:creationId xmlns:a16="http://schemas.microsoft.com/office/drawing/2014/main" xmlns="" id="{00000000-0008-0000-0100-000022420500}"/>
            </a:ext>
          </a:extLst>
        </xdr:cNvPr>
        <xdr:cNvSpPr>
          <a:spLocks noChangeArrowheads="1"/>
        </xdr:cNvSpPr>
      </xdr:nvSpPr>
      <xdr:spPr bwMode="auto">
        <a:xfrm>
          <a:off x="7867650" y="0"/>
          <a:ext cx="400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38100</xdr:colOff>
      <xdr:row>0</xdr:row>
      <xdr:rowOff>0</xdr:rowOff>
    </xdr:from>
    <xdr:to>
      <xdr:col>13</xdr:col>
      <xdr:colOff>38100</xdr:colOff>
      <xdr:row>0</xdr:row>
      <xdr:rowOff>0</xdr:rowOff>
    </xdr:to>
    <xdr:sp macro="" textlink="">
      <xdr:nvSpPr>
        <xdr:cNvPr id="344611" name="Line 74">
          <a:extLst>
            <a:ext uri="{FF2B5EF4-FFF2-40B4-BE49-F238E27FC236}">
              <a16:creationId xmlns:a16="http://schemas.microsoft.com/office/drawing/2014/main" xmlns="" id="{00000000-0008-0000-0100-000023420500}"/>
            </a:ext>
          </a:extLst>
        </xdr:cNvPr>
        <xdr:cNvSpPr>
          <a:spLocks noChangeShapeType="1"/>
        </xdr:cNvSpPr>
      </xdr:nvSpPr>
      <xdr:spPr bwMode="auto">
        <a:xfrm>
          <a:off x="7200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476250</xdr:colOff>
      <xdr:row>0</xdr:row>
      <xdr:rowOff>0</xdr:rowOff>
    </xdr:from>
    <xdr:to>
      <xdr:col>16</xdr:col>
      <xdr:colOff>476250</xdr:colOff>
      <xdr:row>0</xdr:row>
      <xdr:rowOff>0</xdr:rowOff>
    </xdr:to>
    <xdr:sp macro="" textlink="">
      <xdr:nvSpPr>
        <xdr:cNvPr id="344612" name="Line 75">
          <a:extLst>
            <a:ext uri="{FF2B5EF4-FFF2-40B4-BE49-F238E27FC236}">
              <a16:creationId xmlns:a16="http://schemas.microsoft.com/office/drawing/2014/main" xmlns="" id="{00000000-0008-0000-0100-000024420500}"/>
            </a:ext>
          </a:extLst>
        </xdr:cNvPr>
        <xdr:cNvSpPr>
          <a:spLocks noChangeShapeType="1"/>
        </xdr:cNvSpPr>
      </xdr:nvSpPr>
      <xdr:spPr bwMode="auto">
        <a:xfrm>
          <a:off x="89820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1</xdr:row>
      <xdr:rowOff>9525</xdr:rowOff>
    </xdr:from>
    <xdr:to>
      <xdr:col>19</xdr:col>
      <xdr:colOff>409575</xdr:colOff>
      <xdr:row>4</xdr:row>
      <xdr:rowOff>57150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>
        <a:xfrm>
          <a:off x="7419975" y="190500"/>
          <a:ext cx="3000375" cy="638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l"/>
          <a:r>
            <a:rPr lang="id-ID" sz="1100" b="1"/>
            <a:t>1. </a:t>
          </a:r>
          <a:r>
            <a:rPr lang="id-ID" sz="1100"/>
            <a:t>U1</a:t>
          </a:r>
          <a:r>
            <a:rPr lang="id-ID" sz="1100" baseline="0"/>
            <a:t> s/d U9 merupakan unsur dari kuesioner.</a:t>
          </a:r>
        </a:p>
        <a:p>
          <a:pPr algn="l"/>
          <a:r>
            <a:rPr lang="id-ID" sz="1100" b="1" baseline="0"/>
            <a:t>2. </a:t>
          </a:r>
          <a:r>
            <a:rPr lang="id-ID" sz="1100" baseline="0"/>
            <a:t>Kolom </a:t>
          </a:r>
          <a:r>
            <a:rPr lang="id-ID" sz="1100">
              <a:solidFill>
                <a:schemeClr val="dk1"/>
              </a:solidFill>
              <a:latin typeface="+mn-lt"/>
              <a:ea typeface="+mn-ea"/>
              <a:cs typeface="+mn-cs"/>
            </a:rPr>
            <a:t>U1</a:t>
          </a:r>
          <a:r>
            <a:rPr lang="id-ID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s/d U9 diisi sesuai dengan jawaban dari responden dengan ketentuan sbb:</a:t>
          </a:r>
        </a:p>
        <a:p>
          <a:pPr algn="l"/>
          <a:endParaRPr lang="id-ID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id-ID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= a. Tidak Sesuai/Mudah/Wajar/Cepat</a:t>
          </a:r>
        </a:p>
        <a:p>
          <a:pPr algn="l"/>
          <a:r>
            <a:rPr lang="id-ID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= b. Kurang Sesuai/Mudah/Wajar/Cepat</a:t>
          </a:r>
        </a:p>
        <a:p>
          <a:pPr algn="l"/>
          <a:r>
            <a:rPr lang="id-ID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3 = c. Sesuai/Mudah/Wajar/Cepat</a:t>
          </a:r>
        </a:p>
        <a:p>
          <a:pPr algn="l"/>
          <a:r>
            <a:rPr lang="id-ID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4 = d. Sangat Sesuai/Mudah/wajar/Cepat</a:t>
          </a:r>
          <a:endParaRPr lang="id-ID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9525</xdr:rowOff>
    </xdr:from>
    <xdr:to>
      <xdr:col>12</xdr:col>
      <xdr:colOff>47625</xdr:colOff>
      <xdr:row>21</xdr:row>
      <xdr:rowOff>28575</xdr:rowOff>
    </xdr:to>
    <xdr:graphicFrame macro="">
      <xdr:nvGraphicFramePr>
        <xdr:cNvPr id="222226" name="Chart 2">
          <a:extLst>
            <a:ext uri="{FF2B5EF4-FFF2-40B4-BE49-F238E27FC236}">
              <a16:creationId xmlns:a16="http://schemas.microsoft.com/office/drawing/2014/main" xmlns="" id="{00000000-0008-0000-0200-0000126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1</xdr:row>
      <xdr:rowOff>9525</xdr:rowOff>
    </xdr:from>
    <xdr:to>
      <xdr:col>12</xdr:col>
      <xdr:colOff>28575</xdr:colOff>
      <xdr:row>21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590550</xdr:colOff>
      <xdr:row>1</xdr:row>
      <xdr:rowOff>9525</xdr:rowOff>
    </xdr:from>
    <xdr:to>
      <xdr:col>12</xdr:col>
      <xdr:colOff>19050</xdr:colOff>
      <xdr:row>21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7</xdr:col>
      <xdr:colOff>438150</xdr:colOff>
      <xdr:row>17</xdr:row>
      <xdr:rowOff>66675</xdr:rowOff>
    </xdr:to>
    <xdr:graphicFrame macro="">
      <xdr:nvGraphicFramePr>
        <xdr:cNvPr id="283662" name="Chart 1">
          <a:extLst>
            <a:ext uri="{FF2B5EF4-FFF2-40B4-BE49-F238E27FC236}">
              <a16:creationId xmlns:a16="http://schemas.microsoft.com/office/drawing/2014/main" xmlns="" id="{00000000-0008-0000-0300-00000E5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7</xdr:col>
      <xdr:colOff>438150</xdr:colOff>
      <xdr:row>17</xdr:row>
      <xdr:rowOff>66675</xdr:rowOff>
    </xdr:to>
    <xdr:graphicFrame macro="">
      <xdr:nvGraphicFramePr>
        <xdr:cNvPr id="294925" name="Chart 1">
          <a:extLst>
            <a:ext uri="{FF2B5EF4-FFF2-40B4-BE49-F238E27FC236}">
              <a16:creationId xmlns:a16="http://schemas.microsoft.com/office/drawing/2014/main" xmlns="" id="{00000000-0008-0000-0400-00000D8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7</xdr:col>
      <xdr:colOff>438150</xdr:colOff>
      <xdr:row>17</xdr:row>
      <xdr:rowOff>66675</xdr:rowOff>
    </xdr:to>
    <xdr:graphicFrame macro="">
      <xdr:nvGraphicFramePr>
        <xdr:cNvPr id="296973" name="Chart 1">
          <a:extLst>
            <a:ext uri="{FF2B5EF4-FFF2-40B4-BE49-F238E27FC236}">
              <a16:creationId xmlns:a16="http://schemas.microsoft.com/office/drawing/2014/main" xmlns="" id="{00000000-0008-0000-0500-00000D88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8</xdr:col>
      <xdr:colOff>342900</xdr:colOff>
      <xdr:row>17</xdr:row>
      <xdr:rowOff>66675</xdr:rowOff>
    </xdr:to>
    <xdr:graphicFrame macro="">
      <xdr:nvGraphicFramePr>
        <xdr:cNvPr id="299021" name="Chart 1">
          <a:extLst>
            <a:ext uri="{FF2B5EF4-FFF2-40B4-BE49-F238E27FC236}">
              <a16:creationId xmlns:a16="http://schemas.microsoft.com/office/drawing/2014/main" xmlns="" id="{00000000-0008-0000-0600-00000D9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8</xdr:col>
      <xdr:colOff>371475</xdr:colOff>
      <xdr:row>17</xdr:row>
      <xdr:rowOff>66675</xdr:rowOff>
    </xdr:to>
    <xdr:graphicFrame macro="">
      <xdr:nvGraphicFramePr>
        <xdr:cNvPr id="285709" name="Chart 1">
          <a:extLst>
            <a:ext uri="{FF2B5EF4-FFF2-40B4-BE49-F238E27FC236}">
              <a16:creationId xmlns:a16="http://schemas.microsoft.com/office/drawing/2014/main" xmlns="" id="{00000000-0008-0000-0700-00000D5C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76200</xdr:rowOff>
    </xdr:from>
    <xdr:to>
      <xdr:col>7</xdr:col>
      <xdr:colOff>438150</xdr:colOff>
      <xdr:row>17</xdr:row>
      <xdr:rowOff>66675</xdr:rowOff>
    </xdr:to>
    <xdr:graphicFrame macro="">
      <xdr:nvGraphicFramePr>
        <xdr:cNvPr id="315404" name="Chart 1">
          <a:extLst>
            <a:ext uri="{FF2B5EF4-FFF2-40B4-BE49-F238E27FC236}">
              <a16:creationId xmlns:a16="http://schemas.microsoft.com/office/drawing/2014/main" xmlns="" id="{00000000-0008-0000-0800-00000CD0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stanikov/kajian%202018/survey%20kepuasan%20masyarakat/hasil%20rekap/SURVEY%20KEPUASAN%20MASYARAKAT%20novi/Form%20SKM%202018%20RSUD%20A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onden Radiologi"/>
      <sheetName val="kuesioner radiologi"/>
      <sheetName val="Harapan &amp; Catatan 1"/>
      <sheetName val="Sheet9"/>
      <sheetName val="Responden Radioterapi"/>
      <sheetName val="kuesioner radioterapi"/>
      <sheetName val="Harapan &amp; Catatan 2"/>
      <sheetName val="Responden Kedokteran Nuklir"/>
      <sheetName val="kuesioner kedokteran nuklir"/>
      <sheetName val="Harapan &amp; Catatan 3"/>
      <sheetName val="Responden Farmasi Rawat Jalan"/>
      <sheetName val="kuesioner farmasi rawat jalan"/>
      <sheetName val="Harapan &amp; Catatan 4"/>
    </sheetNames>
    <sheetDataSet>
      <sheetData sheetId="0">
        <row r="10">
          <cell r="E10" t="str">
            <v>SD</v>
          </cell>
          <cell r="F10" t="str">
            <v>SMP</v>
          </cell>
          <cell r="G10" t="str">
            <v>SMA</v>
          </cell>
          <cell r="H10" t="str">
            <v>D1-D3-D4</v>
          </cell>
          <cell r="I10" t="str">
            <v>S1</v>
          </cell>
          <cell r="J10" t="str">
            <v>&gt;S2</v>
          </cell>
          <cell r="K10" t="str">
            <v>PNS</v>
          </cell>
          <cell r="L10" t="str">
            <v>TNI/ Polri</v>
          </cell>
          <cell r="M10" t="str">
            <v>Pegawai Swasta</v>
          </cell>
          <cell r="N10" t="str">
            <v>Wiraswasta /Usahawan</v>
          </cell>
          <cell r="O10" t="str">
            <v>Pelajar/ Mahasiswa</v>
          </cell>
          <cell r="P10" t="str">
            <v>Lainnya</v>
          </cell>
        </row>
        <row r="361">
          <cell r="H361" t="str">
            <v>Laki-Laki</v>
          </cell>
        </row>
        <row r="362">
          <cell r="H362" t="str">
            <v>Perempuan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le22" displayName="Table22" ref="A11:Q92" totalsRowCount="1" headerRowDxfId="76" dataDxfId="74" totalsRowDxfId="72" headerRowBorderDxfId="75" tableBorderDxfId="73" totalsRowBorderDxfId="71">
  <autoFilter ref="A11:Q91"/>
  <sortState ref="A12:Q61">
    <sortCondition ref="O17"/>
  </sortState>
  <tableColumns count="17">
    <tableColumn id="1" name="Column1" totalsRowLabel="Jmlh" dataDxfId="70" totalsRowDxfId="69"/>
    <tableColumn id="2" name="Column2" totalsRowFunction="average" dataDxfId="68" totalsRowDxfId="67"/>
    <tableColumn id="15" name="Column23" totalsRowFunction="sum" dataDxfId="66" totalsRowDxfId="65"/>
    <tableColumn id="14" name="Column22" totalsRowFunction="sum" dataDxfId="64" totalsRowDxfId="63"/>
    <tableColumn id="3" name="Column3" totalsRowFunction="sum" dataDxfId="62" totalsRowDxfId="61"/>
    <tableColumn id="4" name="Column4" totalsRowFunction="sum" dataDxfId="60" totalsRowDxfId="59"/>
    <tableColumn id="5" name="Column5" totalsRowFunction="sum" dataDxfId="58" totalsRowDxfId="57"/>
    <tableColumn id="6" name="Column6" totalsRowFunction="sum" dataDxfId="56" totalsRowDxfId="55"/>
    <tableColumn id="7" name="Column7" totalsRowFunction="sum" dataDxfId="54" totalsRowDxfId="53"/>
    <tableColumn id="8" name="Column8" totalsRowFunction="sum" dataDxfId="52" totalsRowDxfId="51"/>
    <tableColumn id="9" name="Column9" totalsRowFunction="sum" dataDxfId="50" totalsRowDxfId="49"/>
    <tableColumn id="17" name="Column92" totalsRowFunction="sum" dataDxfId="48" totalsRowDxfId="47"/>
    <tableColumn id="10" name="Column10" totalsRowFunction="sum" dataDxfId="46" totalsRowDxfId="45"/>
    <tableColumn id="11" name="Column11" totalsRowFunction="sum" dataDxfId="44" totalsRowDxfId="43"/>
    <tableColumn id="12" name="Column12" totalsRowFunction="sum" dataDxfId="42" totalsRowDxfId="41"/>
    <tableColumn id="13" name="Column13" totalsRowFunction="sum" dataDxfId="40" totalsRowDxfId="39"/>
    <tableColumn id="16" name="Column14" dataDxfId="38" totalsRowDxfId="37">
      <calculatedColumnFormula>SUM(C12:P12)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5" name="Table326" displayName="Table326" ref="A9:Q88" headerRowCount="0" totalsRowShown="0" headerRowDxfId="36" dataDxfId="35" tableBorderDxfId="34">
  <tableColumns count="17">
    <tableColumn id="1" name="Column1" headerRowDxfId="33" dataDxfId="32"/>
    <tableColumn id="2" name="Column2" headerRowDxfId="31" dataDxfId="30" dataCellStyle="Normal 2"/>
    <tableColumn id="3" name="Column3" headerRowDxfId="29" dataDxfId="28" dataCellStyle="Normal 2"/>
    <tableColumn id="4" name="Column4" headerRowDxfId="27" dataDxfId="26" dataCellStyle="Normal 2"/>
    <tableColumn id="5" name="Column5" headerRowDxfId="25" dataDxfId="24" dataCellStyle="Normal 2"/>
    <tableColumn id="6" name="Column6" headerRowDxfId="23" dataDxfId="22" dataCellStyle="Normal 2"/>
    <tableColumn id="7" name="Column7" headerRowDxfId="21" dataDxfId="20" dataCellStyle="Normal 2"/>
    <tableColumn id="8" name="Column8" headerRowDxfId="19" dataDxfId="18" dataCellStyle="Normal 2"/>
    <tableColumn id="9" name="Column9" headerRowDxfId="17" dataDxfId="16" dataCellStyle="Normal 2"/>
    <tableColumn id="10" name="Column10" headerRowDxfId="15" dataDxfId="14" dataCellStyle="Normal 2"/>
    <tableColumn id="17" name="Column17" headerRowDxfId="13" dataDxfId="12" dataCellStyle="Normal 2"/>
    <tableColumn id="11" name="Column11" headerRowDxfId="11" dataDxfId="10">
      <calculatedColumnFormula>COUNTBLANK(B10:J10)</calculatedColumnFormula>
    </tableColumn>
    <tableColumn id="12" name="Column12" headerRowDxfId="9" dataDxfId="8"/>
    <tableColumn id="13" name="Column13" headerRowDxfId="7" dataDxfId="6"/>
    <tableColumn id="14" name="Column14" headerRowDxfId="5" dataDxfId="4"/>
    <tableColumn id="15" name="Column15" headerRowDxfId="3" dataDxfId="2"/>
    <tableColumn id="16" name="Column16" headerRowDxfId="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78"/>
  <sheetViews>
    <sheetView tabSelected="1" workbookViewId="0">
      <pane ySplit="3450" topLeftCell="A40" activePane="bottomLeft"/>
      <selection pane="bottomLeft" activeCell="Y119" sqref="X119:Y123"/>
    </sheetView>
  </sheetViews>
  <sheetFormatPr defaultRowHeight="12.75" x14ac:dyDescent="0.2"/>
  <cols>
    <col min="1" max="1" width="4.42578125" customWidth="1"/>
    <col min="2" max="2" width="7.5703125" customWidth="1"/>
    <col min="3" max="4" width="4.85546875" customWidth="1"/>
    <col min="5" max="10" width="6.42578125" customWidth="1"/>
    <col min="11" max="11" width="7.85546875" customWidth="1"/>
    <col min="12" max="12" width="10" customWidth="1"/>
    <col min="13" max="13" width="10.28515625" customWidth="1"/>
    <col min="14" max="14" width="12.28515625" customWidth="1"/>
    <col min="15" max="15" width="11.42578125" customWidth="1"/>
    <col min="16" max="16" width="9" customWidth="1"/>
    <col min="17" max="17" width="13.7109375" customWidth="1"/>
    <col min="18" max="18" width="7" customWidth="1"/>
  </cols>
  <sheetData>
    <row r="1" spans="1:24" ht="19.5" customHeight="1" x14ac:dyDescent="0.2"/>
    <row r="2" spans="1:24" ht="18.75" customHeight="1" x14ac:dyDescent="0.2">
      <c r="A2" s="161" t="s">
        <v>166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56"/>
      <c r="R2" s="56"/>
    </row>
    <row r="3" spans="1:24" ht="13.5" customHeight="1" x14ac:dyDescent="0.2">
      <c r="A3" s="161" t="s">
        <v>167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56"/>
      <c r="R3" s="56"/>
    </row>
    <row r="4" spans="1:24" s="55" customFormat="1" ht="15" customHeight="1" x14ac:dyDescent="0.25">
      <c r="A4" s="114" t="s">
        <v>21</v>
      </c>
      <c r="B4" s="114"/>
      <c r="C4" s="114"/>
      <c r="D4" s="114"/>
      <c r="E4" s="115" t="s">
        <v>125</v>
      </c>
      <c r="F4" s="116" t="s">
        <v>159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24" ht="14.25" customHeight="1" x14ac:dyDescent="0.2">
      <c r="A5" s="114"/>
      <c r="B5" s="114"/>
      <c r="C5" s="114"/>
      <c r="D5" s="114"/>
      <c r="E5" s="114"/>
      <c r="F5" s="114"/>
      <c r="G5" s="115"/>
      <c r="H5" s="116"/>
      <c r="I5" s="114"/>
      <c r="J5" s="114"/>
      <c r="K5" s="114"/>
      <c r="L5" s="114"/>
      <c r="M5" s="114"/>
      <c r="N5" s="114"/>
      <c r="O5" s="114"/>
      <c r="P5" s="114"/>
    </row>
    <row r="6" spans="1:24" ht="18.75" hidden="1" customHeight="1" x14ac:dyDescent="0.2"/>
    <row r="7" spans="1:24" ht="15" x14ac:dyDescent="0.25">
      <c r="A7" s="2" t="s">
        <v>45</v>
      </c>
    </row>
    <row r="8" spans="1:24" ht="6.75" customHeight="1" thickBot="1" x14ac:dyDescent="0.25"/>
    <row r="9" spans="1:24" s="117" customFormat="1" ht="24" customHeight="1" x14ac:dyDescent="0.2">
      <c r="A9" s="166" t="s">
        <v>19</v>
      </c>
      <c r="B9" s="164" t="s">
        <v>46</v>
      </c>
      <c r="C9" s="169" t="s">
        <v>73</v>
      </c>
      <c r="D9" s="170"/>
      <c r="E9" s="163" t="s">
        <v>47</v>
      </c>
      <c r="F9" s="163"/>
      <c r="G9" s="163"/>
      <c r="H9" s="163"/>
      <c r="I9" s="163"/>
      <c r="J9" s="163"/>
      <c r="K9" s="163" t="s">
        <v>50</v>
      </c>
      <c r="L9" s="163"/>
      <c r="M9" s="163"/>
      <c r="N9" s="163"/>
      <c r="O9" s="163"/>
      <c r="P9" s="168"/>
      <c r="Q9" s="162" t="s">
        <v>76</v>
      </c>
    </row>
    <row r="10" spans="1:24" s="117" customFormat="1" ht="33" customHeight="1" x14ac:dyDescent="0.2">
      <c r="A10" s="167"/>
      <c r="B10" s="165"/>
      <c r="C10" s="118" t="s">
        <v>71</v>
      </c>
      <c r="D10" s="118" t="s">
        <v>72</v>
      </c>
      <c r="E10" s="119" t="s">
        <v>48</v>
      </c>
      <c r="F10" s="119" t="s">
        <v>120</v>
      </c>
      <c r="G10" s="119" t="s">
        <v>121</v>
      </c>
      <c r="H10" s="119" t="s">
        <v>153</v>
      </c>
      <c r="I10" s="119" t="s">
        <v>154</v>
      </c>
      <c r="J10" s="119" t="s">
        <v>49</v>
      </c>
      <c r="K10" s="118" t="s">
        <v>123</v>
      </c>
      <c r="L10" s="118" t="s">
        <v>124</v>
      </c>
      <c r="M10" s="118" t="s">
        <v>51</v>
      </c>
      <c r="N10" s="118" t="s">
        <v>54</v>
      </c>
      <c r="O10" s="118" t="s">
        <v>53</v>
      </c>
      <c r="P10" s="120" t="s">
        <v>52</v>
      </c>
      <c r="Q10" s="162"/>
      <c r="W10" s="121">
        <v>17</v>
      </c>
      <c r="X10" s="117">
        <v>1</v>
      </c>
    </row>
    <row r="11" spans="1:24" s="117" customFormat="1" hidden="1" x14ac:dyDescent="0.2">
      <c r="A11" s="122" t="s">
        <v>55</v>
      </c>
      <c r="B11" s="123" t="s">
        <v>56</v>
      </c>
      <c r="C11" s="123" t="s">
        <v>70</v>
      </c>
      <c r="D11" s="123" t="s">
        <v>69</v>
      </c>
      <c r="E11" s="123" t="s">
        <v>57</v>
      </c>
      <c r="F11" s="123" t="s">
        <v>58</v>
      </c>
      <c r="G11" s="123" t="s">
        <v>59</v>
      </c>
      <c r="H11" s="123" t="s">
        <v>60</v>
      </c>
      <c r="I11" s="123" t="s">
        <v>61</v>
      </c>
      <c r="J11" s="123" t="s">
        <v>62</v>
      </c>
      <c r="K11" s="123" t="s">
        <v>63</v>
      </c>
      <c r="L11" s="123" t="s">
        <v>122</v>
      </c>
      <c r="M11" s="123" t="s">
        <v>64</v>
      </c>
      <c r="N11" s="123" t="s">
        <v>65</v>
      </c>
      <c r="O11" s="123" t="s">
        <v>66</v>
      </c>
      <c r="P11" s="124" t="s">
        <v>67</v>
      </c>
      <c r="Q11" s="125" t="s">
        <v>68</v>
      </c>
    </row>
    <row r="12" spans="1:24" s="117" customFormat="1" x14ac:dyDescent="0.2">
      <c r="A12" s="126">
        <v>1</v>
      </c>
      <c r="B12" s="127">
        <v>21</v>
      </c>
      <c r="C12" s="127"/>
      <c r="D12" s="127">
        <v>1</v>
      </c>
      <c r="E12" s="128"/>
      <c r="F12" s="127"/>
      <c r="G12" s="127">
        <v>1</v>
      </c>
      <c r="H12" s="127"/>
      <c r="I12" s="127"/>
      <c r="J12" s="127"/>
      <c r="K12" s="127"/>
      <c r="L12" s="127"/>
      <c r="M12" s="127"/>
      <c r="N12" s="127"/>
      <c r="O12" s="127"/>
      <c r="P12" s="129">
        <v>1</v>
      </c>
      <c r="Q12" s="130">
        <f t="shared" ref="Q12:Q43" si="0">SUM(C12:P12)</f>
        <v>3</v>
      </c>
      <c r="W12" s="131">
        <v>17</v>
      </c>
      <c r="X12" s="117">
        <v>2</v>
      </c>
    </row>
    <row r="13" spans="1:24" s="117" customFormat="1" x14ac:dyDescent="0.2">
      <c r="A13" s="126">
        <v>2</v>
      </c>
      <c r="B13" s="127">
        <v>37</v>
      </c>
      <c r="C13" s="127">
        <v>1</v>
      </c>
      <c r="D13" s="127"/>
      <c r="E13" s="127"/>
      <c r="F13" s="127"/>
      <c r="G13" s="127"/>
      <c r="H13" s="127"/>
      <c r="I13" s="127">
        <v>1</v>
      </c>
      <c r="J13" s="127"/>
      <c r="K13" s="127">
        <v>1</v>
      </c>
      <c r="L13" s="127"/>
      <c r="M13" s="127"/>
      <c r="N13" s="127"/>
      <c r="O13" s="127"/>
      <c r="P13" s="129"/>
      <c r="Q13" s="132">
        <f t="shared" si="0"/>
        <v>3</v>
      </c>
      <c r="W13" s="131">
        <v>17</v>
      </c>
      <c r="X13" s="117">
        <v>3</v>
      </c>
    </row>
    <row r="14" spans="1:24" s="117" customFormat="1" x14ac:dyDescent="0.2">
      <c r="A14" s="126">
        <v>3</v>
      </c>
      <c r="B14" s="127">
        <v>29</v>
      </c>
      <c r="C14" s="127">
        <v>1</v>
      </c>
      <c r="D14" s="127"/>
      <c r="E14" s="127"/>
      <c r="F14" s="127"/>
      <c r="G14" s="127"/>
      <c r="H14" s="127"/>
      <c r="I14" s="127">
        <v>1</v>
      </c>
      <c r="J14" s="127"/>
      <c r="K14" s="127"/>
      <c r="L14" s="127"/>
      <c r="M14" s="127"/>
      <c r="N14" s="127"/>
      <c r="O14" s="127"/>
      <c r="P14" s="129">
        <v>1</v>
      </c>
      <c r="Q14" s="132">
        <f t="shared" si="0"/>
        <v>3</v>
      </c>
      <c r="W14" s="131">
        <v>18</v>
      </c>
      <c r="X14" s="117">
        <v>4</v>
      </c>
    </row>
    <row r="15" spans="1:24" s="117" customFormat="1" x14ac:dyDescent="0.2">
      <c r="A15" s="126">
        <v>4</v>
      </c>
      <c r="B15" s="127">
        <v>44</v>
      </c>
      <c r="C15" s="127"/>
      <c r="D15" s="127">
        <v>1</v>
      </c>
      <c r="E15" s="127"/>
      <c r="F15" s="127"/>
      <c r="G15" s="127">
        <v>1</v>
      </c>
      <c r="H15" s="127"/>
      <c r="I15" s="127"/>
      <c r="J15" s="127"/>
      <c r="K15" s="127"/>
      <c r="L15" s="127"/>
      <c r="M15" s="127"/>
      <c r="N15" s="127"/>
      <c r="O15" s="127"/>
      <c r="P15" s="129">
        <v>1</v>
      </c>
      <c r="Q15" s="132">
        <f t="shared" si="0"/>
        <v>3</v>
      </c>
      <c r="W15" s="131">
        <v>18</v>
      </c>
      <c r="X15" s="117">
        <v>5</v>
      </c>
    </row>
    <row r="16" spans="1:24" s="117" customFormat="1" x14ac:dyDescent="0.2">
      <c r="A16" s="126">
        <v>5</v>
      </c>
      <c r="B16" s="127">
        <v>28</v>
      </c>
      <c r="C16" s="127">
        <v>1</v>
      </c>
      <c r="D16" s="127"/>
      <c r="E16" s="127"/>
      <c r="F16" s="127"/>
      <c r="G16" s="127"/>
      <c r="H16" s="127"/>
      <c r="I16" s="127">
        <v>1</v>
      </c>
      <c r="J16" s="127"/>
      <c r="K16" s="127"/>
      <c r="L16" s="127"/>
      <c r="M16" s="127"/>
      <c r="N16" s="127"/>
      <c r="O16" s="127"/>
      <c r="P16" s="129">
        <v>1</v>
      </c>
      <c r="Q16" s="133">
        <f t="shared" si="0"/>
        <v>3</v>
      </c>
      <c r="T16" s="134"/>
      <c r="W16" s="131">
        <v>18</v>
      </c>
      <c r="X16" s="117">
        <v>6</v>
      </c>
    </row>
    <row r="17" spans="1:24" s="117" customFormat="1" x14ac:dyDescent="0.2">
      <c r="A17" s="126">
        <v>6</v>
      </c>
      <c r="B17" s="127">
        <v>30</v>
      </c>
      <c r="C17" s="127"/>
      <c r="D17" s="127">
        <v>1</v>
      </c>
      <c r="E17" s="127"/>
      <c r="F17" s="127"/>
      <c r="G17" s="127">
        <v>1</v>
      </c>
      <c r="H17" s="127"/>
      <c r="I17" s="127"/>
      <c r="J17" s="127"/>
      <c r="K17" s="127"/>
      <c r="L17" s="127"/>
      <c r="M17" s="127"/>
      <c r="N17" s="127"/>
      <c r="O17" s="127"/>
      <c r="P17" s="129">
        <v>1</v>
      </c>
      <c r="Q17" s="132">
        <f t="shared" si="0"/>
        <v>3</v>
      </c>
      <c r="V17" s="117">
        <v>1</v>
      </c>
      <c r="W17" s="131">
        <v>19</v>
      </c>
    </row>
    <row r="18" spans="1:24" s="117" customFormat="1" x14ac:dyDescent="0.2">
      <c r="A18" s="126">
        <v>7</v>
      </c>
      <c r="B18" s="127">
        <v>30</v>
      </c>
      <c r="C18" s="127"/>
      <c r="D18" s="127">
        <v>1</v>
      </c>
      <c r="E18" s="127"/>
      <c r="F18" s="127"/>
      <c r="G18" s="127"/>
      <c r="H18" s="127"/>
      <c r="I18" s="127">
        <v>1</v>
      </c>
      <c r="J18" s="127"/>
      <c r="K18" s="127"/>
      <c r="L18" s="127"/>
      <c r="M18" s="127"/>
      <c r="N18" s="127">
        <v>1</v>
      </c>
      <c r="O18" s="135"/>
      <c r="P18" s="129"/>
      <c r="Q18" s="132">
        <f t="shared" si="0"/>
        <v>3</v>
      </c>
      <c r="V18" s="117">
        <v>2</v>
      </c>
      <c r="W18" s="131">
        <v>20</v>
      </c>
    </row>
    <row r="19" spans="1:24" s="117" customFormat="1" x14ac:dyDescent="0.2">
      <c r="A19" s="126">
        <v>8</v>
      </c>
      <c r="B19" s="127">
        <v>31</v>
      </c>
      <c r="C19" s="127"/>
      <c r="D19" s="127">
        <v>1</v>
      </c>
      <c r="E19" s="127"/>
      <c r="F19" s="127"/>
      <c r="G19" s="127"/>
      <c r="H19" s="127"/>
      <c r="I19" s="127">
        <v>1</v>
      </c>
      <c r="J19" s="127"/>
      <c r="K19" s="127">
        <v>1</v>
      </c>
      <c r="L19" s="127"/>
      <c r="M19" s="127"/>
      <c r="N19" s="127"/>
      <c r="O19" s="127"/>
      <c r="P19" s="129"/>
      <c r="Q19" s="132">
        <f t="shared" si="0"/>
        <v>3</v>
      </c>
      <c r="V19" s="117">
        <v>3</v>
      </c>
      <c r="W19" s="131">
        <v>24</v>
      </c>
    </row>
    <row r="20" spans="1:24" s="117" customFormat="1" x14ac:dyDescent="0.2">
      <c r="A20" s="126">
        <v>9</v>
      </c>
      <c r="B20" s="127">
        <v>32</v>
      </c>
      <c r="C20" s="127"/>
      <c r="D20" s="127">
        <v>1</v>
      </c>
      <c r="E20" s="127"/>
      <c r="F20" s="127"/>
      <c r="G20" s="127"/>
      <c r="H20" s="127"/>
      <c r="I20" s="127">
        <v>1</v>
      </c>
      <c r="J20" s="127"/>
      <c r="K20" s="127"/>
      <c r="L20" s="127"/>
      <c r="M20" s="127"/>
      <c r="N20" s="127"/>
      <c r="O20" s="127"/>
      <c r="P20" s="129">
        <v>1</v>
      </c>
      <c r="Q20" s="132">
        <f t="shared" si="0"/>
        <v>3</v>
      </c>
      <c r="W20" s="131">
        <v>28</v>
      </c>
      <c r="X20" s="117">
        <v>1</v>
      </c>
    </row>
    <row r="21" spans="1:24" s="117" customFormat="1" x14ac:dyDescent="0.2">
      <c r="A21" s="126">
        <v>10</v>
      </c>
      <c r="B21" s="127">
        <v>25</v>
      </c>
      <c r="C21" s="127">
        <v>1</v>
      </c>
      <c r="D21" s="127"/>
      <c r="E21" s="127"/>
      <c r="F21" s="127"/>
      <c r="G21" s="127">
        <v>1</v>
      </c>
      <c r="H21" s="127"/>
      <c r="I21" s="127"/>
      <c r="J21" s="127"/>
      <c r="K21" s="127"/>
      <c r="L21" s="127"/>
      <c r="M21" s="127"/>
      <c r="N21" s="127"/>
      <c r="O21" s="127"/>
      <c r="P21" s="129">
        <v>1</v>
      </c>
      <c r="Q21" s="132">
        <f t="shared" si="0"/>
        <v>3</v>
      </c>
      <c r="W21" s="131">
        <v>29</v>
      </c>
      <c r="X21" s="117">
        <v>2</v>
      </c>
    </row>
    <row r="22" spans="1:24" s="117" customFormat="1" x14ac:dyDescent="0.2">
      <c r="A22" s="126">
        <v>11</v>
      </c>
      <c r="B22" s="127">
        <v>35</v>
      </c>
      <c r="C22" s="127"/>
      <c r="D22" s="127">
        <v>1</v>
      </c>
      <c r="E22" s="127"/>
      <c r="F22" s="127"/>
      <c r="G22" s="127"/>
      <c r="H22" s="127">
        <v>1</v>
      </c>
      <c r="I22" s="127"/>
      <c r="J22" s="127"/>
      <c r="K22" s="127"/>
      <c r="L22" s="127"/>
      <c r="M22" s="127"/>
      <c r="N22" s="127"/>
      <c r="O22" s="127"/>
      <c r="P22" s="129">
        <v>1</v>
      </c>
      <c r="Q22" s="132">
        <f t="shared" si="0"/>
        <v>3</v>
      </c>
      <c r="V22" s="117">
        <v>1</v>
      </c>
      <c r="W22" s="131">
        <v>31</v>
      </c>
    </row>
    <row r="23" spans="1:24" s="117" customFormat="1" x14ac:dyDescent="0.2">
      <c r="A23" s="126">
        <v>12</v>
      </c>
      <c r="B23" s="127">
        <v>35</v>
      </c>
      <c r="C23" s="127"/>
      <c r="D23" s="127">
        <v>1</v>
      </c>
      <c r="E23" s="127"/>
      <c r="F23" s="127"/>
      <c r="G23" s="127">
        <v>1</v>
      </c>
      <c r="H23" s="127"/>
      <c r="I23" s="127"/>
      <c r="J23" s="127"/>
      <c r="K23" s="127"/>
      <c r="L23" s="127"/>
      <c r="M23" s="127"/>
      <c r="N23" s="127"/>
      <c r="O23" s="127"/>
      <c r="P23" s="129">
        <v>1</v>
      </c>
      <c r="Q23" s="132">
        <f t="shared" si="0"/>
        <v>3</v>
      </c>
      <c r="V23" s="117">
        <v>2</v>
      </c>
      <c r="W23" s="131">
        <v>32</v>
      </c>
    </row>
    <row r="24" spans="1:24" s="117" customFormat="1" x14ac:dyDescent="0.2">
      <c r="A24" s="126">
        <v>13</v>
      </c>
      <c r="B24" s="127">
        <v>26</v>
      </c>
      <c r="C24" s="127"/>
      <c r="D24" s="127">
        <v>1</v>
      </c>
      <c r="E24" s="127"/>
      <c r="F24" s="127"/>
      <c r="G24" s="127"/>
      <c r="H24" s="127"/>
      <c r="I24" s="127">
        <v>1</v>
      </c>
      <c r="J24" s="127"/>
      <c r="K24" s="127">
        <v>1</v>
      </c>
      <c r="L24" s="127"/>
      <c r="M24" s="127"/>
      <c r="N24" s="127"/>
      <c r="O24" s="127"/>
      <c r="P24" s="129"/>
      <c r="Q24" s="132">
        <f t="shared" si="0"/>
        <v>3</v>
      </c>
      <c r="V24" s="117">
        <v>3</v>
      </c>
      <c r="W24" s="131">
        <v>33</v>
      </c>
    </row>
    <row r="25" spans="1:24" s="117" customFormat="1" x14ac:dyDescent="0.2">
      <c r="A25" s="126">
        <v>14</v>
      </c>
      <c r="B25" s="127">
        <v>25</v>
      </c>
      <c r="C25" s="127"/>
      <c r="D25" s="127">
        <v>1</v>
      </c>
      <c r="E25" s="127"/>
      <c r="F25" s="127"/>
      <c r="G25" s="127"/>
      <c r="H25" s="127"/>
      <c r="I25" s="127">
        <v>1</v>
      </c>
      <c r="J25" s="127"/>
      <c r="K25" s="127"/>
      <c r="L25" s="127"/>
      <c r="M25" s="127"/>
      <c r="N25" s="127"/>
      <c r="O25" s="127"/>
      <c r="P25" s="129">
        <v>1</v>
      </c>
      <c r="Q25" s="132">
        <f t="shared" si="0"/>
        <v>3</v>
      </c>
      <c r="V25" s="117">
        <v>4</v>
      </c>
      <c r="W25" s="131">
        <v>35</v>
      </c>
    </row>
    <row r="26" spans="1:24" s="117" customFormat="1" x14ac:dyDescent="0.2">
      <c r="A26" s="126">
        <v>15</v>
      </c>
      <c r="B26" s="127">
        <v>26</v>
      </c>
      <c r="C26" s="127"/>
      <c r="D26" s="127">
        <v>1</v>
      </c>
      <c r="E26" s="127"/>
      <c r="F26" s="127"/>
      <c r="G26" s="127"/>
      <c r="H26" s="127"/>
      <c r="I26" s="127">
        <v>1</v>
      </c>
      <c r="J26" s="127"/>
      <c r="K26" s="127"/>
      <c r="L26" s="127"/>
      <c r="M26" s="127"/>
      <c r="N26" s="127"/>
      <c r="O26" s="127"/>
      <c r="P26" s="129">
        <v>1</v>
      </c>
      <c r="Q26" s="132">
        <f t="shared" si="0"/>
        <v>3</v>
      </c>
      <c r="V26" s="117">
        <v>5</v>
      </c>
      <c r="W26" s="131">
        <v>35</v>
      </c>
    </row>
    <row r="27" spans="1:24" s="117" customFormat="1" x14ac:dyDescent="0.2">
      <c r="A27" s="126">
        <v>16</v>
      </c>
      <c r="B27" s="127">
        <v>27</v>
      </c>
      <c r="C27" s="127"/>
      <c r="D27" s="127">
        <v>1</v>
      </c>
      <c r="E27" s="127"/>
      <c r="F27" s="127"/>
      <c r="G27" s="127"/>
      <c r="H27" s="127"/>
      <c r="I27" s="127">
        <v>1</v>
      </c>
      <c r="J27" s="127"/>
      <c r="K27" s="127"/>
      <c r="L27" s="127"/>
      <c r="M27" s="127"/>
      <c r="N27" s="127"/>
      <c r="O27" s="127"/>
      <c r="P27" s="129">
        <v>1</v>
      </c>
      <c r="Q27" s="133">
        <f t="shared" si="0"/>
        <v>3</v>
      </c>
      <c r="V27" s="117">
        <v>6</v>
      </c>
      <c r="W27" s="131">
        <v>35</v>
      </c>
    </row>
    <row r="28" spans="1:24" s="117" customFormat="1" x14ac:dyDescent="0.2">
      <c r="A28" s="126">
        <v>17</v>
      </c>
      <c r="B28" s="127">
        <v>21</v>
      </c>
      <c r="C28" s="127"/>
      <c r="D28" s="127">
        <v>1</v>
      </c>
      <c r="E28" s="127"/>
      <c r="F28" s="127"/>
      <c r="G28" s="127">
        <v>1</v>
      </c>
      <c r="H28" s="127"/>
      <c r="I28" s="127"/>
      <c r="J28" s="127"/>
      <c r="K28" s="127"/>
      <c r="L28" s="127"/>
      <c r="M28" s="127"/>
      <c r="N28" s="127"/>
      <c r="O28" s="127"/>
      <c r="P28" s="129">
        <v>1</v>
      </c>
      <c r="Q28" s="133">
        <f t="shared" si="0"/>
        <v>3</v>
      </c>
      <c r="W28" s="131">
        <v>36</v>
      </c>
      <c r="X28" s="117">
        <v>1</v>
      </c>
    </row>
    <row r="29" spans="1:24" s="117" customFormat="1" x14ac:dyDescent="0.2">
      <c r="A29" s="126">
        <v>18</v>
      </c>
      <c r="B29" s="127">
        <v>39</v>
      </c>
      <c r="C29" s="127">
        <v>1</v>
      </c>
      <c r="D29" s="127"/>
      <c r="E29" s="127"/>
      <c r="F29" s="127"/>
      <c r="G29" s="127">
        <v>1</v>
      </c>
      <c r="H29" s="127"/>
      <c r="I29" s="127"/>
      <c r="J29" s="127"/>
      <c r="K29" s="127"/>
      <c r="L29" s="127"/>
      <c r="M29" s="127"/>
      <c r="N29" s="127"/>
      <c r="O29" s="127"/>
      <c r="P29" s="129">
        <v>1</v>
      </c>
      <c r="Q29" s="132">
        <f t="shared" si="0"/>
        <v>3</v>
      </c>
      <c r="W29" s="131">
        <v>37</v>
      </c>
      <c r="X29" s="117">
        <v>2</v>
      </c>
    </row>
    <row r="30" spans="1:24" s="117" customFormat="1" x14ac:dyDescent="0.2">
      <c r="A30" s="126">
        <v>19</v>
      </c>
      <c r="B30" s="127">
        <v>25</v>
      </c>
      <c r="C30" s="127">
        <v>1</v>
      </c>
      <c r="D30" s="127"/>
      <c r="E30" s="127"/>
      <c r="F30" s="127"/>
      <c r="G30" s="127">
        <v>1</v>
      </c>
      <c r="H30" s="127"/>
      <c r="I30" s="127"/>
      <c r="J30" s="127"/>
      <c r="K30" s="127"/>
      <c r="L30" s="127"/>
      <c r="M30" s="127"/>
      <c r="N30" s="127"/>
      <c r="O30" s="127"/>
      <c r="P30" s="129">
        <v>1</v>
      </c>
      <c r="Q30" s="132">
        <f t="shared" si="0"/>
        <v>3</v>
      </c>
      <c r="W30" s="131">
        <v>38</v>
      </c>
      <c r="X30" s="117">
        <v>3</v>
      </c>
    </row>
    <row r="31" spans="1:24" s="117" customFormat="1" x14ac:dyDescent="0.2">
      <c r="A31" s="126">
        <v>20</v>
      </c>
      <c r="B31" s="127">
        <v>30</v>
      </c>
      <c r="C31" s="127">
        <v>1</v>
      </c>
      <c r="D31" s="127"/>
      <c r="E31" s="127"/>
      <c r="F31" s="127"/>
      <c r="G31" s="127"/>
      <c r="H31" s="127">
        <v>1</v>
      </c>
      <c r="I31" s="127"/>
      <c r="J31" s="127"/>
      <c r="K31" s="127">
        <v>1</v>
      </c>
      <c r="L31" s="127"/>
      <c r="M31" s="127"/>
      <c r="N31" s="127"/>
      <c r="O31" s="127"/>
      <c r="P31" s="129"/>
      <c r="Q31" s="132">
        <f t="shared" si="0"/>
        <v>3</v>
      </c>
      <c r="W31" s="131">
        <v>38</v>
      </c>
      <c r="X31" s="117">
        <v>4</v>
      </c>
    </row>
    <row r="32" spans="1:24" s="117" customFormat="1" x14ac:dyDescent="0.2">
      <c r="A32" s="126">
        <v>21</v>
      </c>
      <c r="B32" s="127">
        <v>57</v>
      </c>
      <c r="C32" s="127"/>
      <c r="D32" s="127">
        <v>1</v>
      </c>
      <c r="E32" s="127"/>
      <c r="F32" s="127"/>
      <c r="G32" s="127">
        <v>1</v>
      </c>
      <c r="H32" s="127"/>
      <c r="I32" s="127"/>
      <c r="J32" s="127"/>
      <c r="K32" s="127">
        <v>1</v>
      </c>
      <c r="L32" s="127"/>
      <c r="M32" s="127"/>
      <c r="N32" s="127"/>
      <c r="O32" s="127"/>
      <c r="P32" s="129"/>
      <c r="Q32" s="132">
        <f t="shared" si="0"/>
        <v>3</v>
      </c>
      <c r="W32" s="131">
        <v>40</v>
      </c>
      <c r="X32" s="117">
        <v>5</v>
      </c>
    </row>
    <row r="33" spans="1:24" s="117" customFormat="1" x14ac:dyDescent="0.2">
      <c r="A33" s="126">
        <v>22</v>
      </c>
      <c r="B33" s="127">
        <v>37</v>
      </c>
      <c r="C33" s="127">
        <v>1</v>
      </c>
      <c r="D33" s="127"/>
      <c r="E33" s="127"/>
      <c r="F33" s="127"/>
      <c r="G33" s="127"/>
      <c r="H33" s="127"/>
      <c r="I33" s="127"/>
      <c r="J33" s="127">
        <v>1</v>
      </c>
      <c r="K33" s="127">
        <v>1</v>
      </c>
      <c r="L33" s="127"/>
      <c r="M33" s="127"/>
      <c r="N33" s="127"/>
      <c r="O33" s="127"/>
      <c r="P33" s="129"/>
      <c r="Q33" s="132">
        <f t="shared" si="0"/>
        <v>3</v>
      </c>
      <c r="W33" s="131">
        <v>40</v>
      </c>
      <c r="X33" s="117">
        <v>6</v>
      </c>
    </row>
    <row r="34" spans="1:24" s="117" customFormat="1" x14ac:dyDescent="0.2">
      <c r="A34" s="126">
        <v>23</v>
      </c>
      <c r="B34" s="127">
        <v>33</v>
      </c>
      <c r="C34" s="127">
        <v>1</v>
      </c>
      <c r="D34" s="127"/>
      <c r="E34" s="127"/>
      <c r="F34" s="127"/>
      <c r="G34" s="127">
        <v>1</v>
      </c>
      <c r="H34" s="127"/>
      <c r="I34" s="127"/>
      <c r="J34" s="127"/>
      <c r="K34" s="127"/>
      <c r="L34" s="127"/>
      <c r="M34" s="127"/>
      <c r="N34" s="127"/>
      <c r="O34" s="127"/>
      <c r="P34" s="129">
        <v>1</v>
      </c>
      <c r="Q34" s="133">
        <f t="shared" si="0"/>
        <v>3</v>
      </c>
      <c r="W34" s="131">
        <v>40</v>
      </c>
      <c r="X34" s="117">
        <v>7</v>
      </c>
    </row>
    <row r="35" spans="1:24" s="117" customFormat="1" x14ac:dyDescent="0.2">
      <c r="A35" s="126">
        <v>24</v>
      </c>
      <c r="B35" s="127">
        <v>49</v>
      </c>
      <c r="C35" s="127"/>
      <c r="D35" s="127">
        <v>1</v>
      </c>
      <c r="E35" s="127"/>
      <c r="F35" s="127"/>
      <c r="G35" s="127">
        <v>1</v>
      </c>
      <c r="H35" s="127"/>
      <c r="I35" s="127"/>
      <c r="J35" s="127"/>
      <c r="K35" s="127">
        <v>1</v>
      </c>
      <c r="L35" s="127"/>
      <c r="M35" s="127"/>
      <c r="N35" s="127"/>
      <c r="O35" s="127"/>
      <c r="P35" s="129"/>
      <c r="Q35" s="133">
        <f t="shared" si="0"/>
        <v>3</v>
      </c>
      <c r="W35" s="131">
        <v>40</v>
      </c>
      <c r="X35" s="117">
        <v>8</v>
      </c>
    </row>
    <row r="36" spans="1:24" s="117" customFormat="1" x14ac:dyDescent="0.2">
      <c r="A36" s="126">
        <v>25</v>
      </c>
      <c r="B36" s="127">
        <v>36</v>
      </c>
      <c r="C36" s="127"/>
      <c r="D36" s="127">
        <v>1</v>
      </c>
      <c r="E36" s="127"/>
      <c r="F36" s="127"/>
      <c r="G36" s="127"/>
      <c r="H36" s="127"/>
      <c r="I36" s="127">
        <v>1</v>
      </c>
      <c r="J36" s="127"/>
      <c r="K36" s="127">
        <v>1</v>
      </c>
      <c r="L36" s="127"/>
      <c r="M36" s="127"/>
      <c r="N36" s="127"/>
      <c r="O36" s="127"/>
      <c r="P36" s="129"/>
      <c r="Q36" s="133">
        <f t="shared" si="0"/>
        <v>3</v>
      </c>
      <c r="W36" s="131">
        <v>40</v>
      </c>
      <c r="X36" s="117">
        <v>9</v>
      </c>
    </row>
    <row r="37" spans="1:24" s="117" customFormat="1" x14ac:dyDescent="0.2">
      <c r="A37" s="126">
        <v>26</v>
      </c>
      <c r="B37" s="127">
        <v>35</v>
      </c>
      <c r="C37" s="127">
        <v>1</v>
      </c>
      <c r="D37" s="127"/>
      <c r="E37" s="127"/>
      <c r="F37" s="127"/>
      <c r="G37" s="127"/>
      <c r="H37" s="127"/>
      <c r="I37" s="127">
        <v>1</v>
      </c>
      <c r="J37" s="127"/>
      <c r="K37" s="127">
        <v>1</v>
      </c>
      <c r="L37" s="127"/>
      <c r="M37" s="127"/>
      <c r="N37" s="127"/>
      <c r="O37" s="127"/>
      <c r="P37" s="129"/>
      <c r="Q37" s="133">
        <f t="shared" si="0"/>
        <v>3</v>
      </c>
      <c r="W37" s="131">
        <v>40</v>
      </c>
      <c r="X37" s="117">
        <v>10</v>
      </c>
    </row>
    <row r="38" spans="1:24" s="117" customFormat="1" x14ac:dyDescent="0.2">
      <c r="A38" s="126">
        <v>27</v>
      </c>
      <c r="B38" s="127">
        <v>47</v>
      </c>
      <c r="C38" s="127">
        <v>1</v>
      </c>
      <c r="D38" s="127"/>
      <c r="E38" s="127"/>
      <c r="F38" s="127"/>
      <c r="G38" s="127"/>
      <c r="H38" s="127"/>
      <c r="I38" s="127">
        <v>1</v>
      </c>
      <c r="J38" s="127"/>
      <c r="K38" s="127">
        <v>1</v>
      </c>
      <c r="L38" s="127"/>
      <c r="M38" s="127"/>
      <c r="N38" s="127"/>
      <c r="O38" s="127"/>
      <c r="P38" s="129"/>
      <c r="Q38" s="133">
        <f t="shared" si="0"/>
        <v>3</v>
      </c>
      <c r="W38" s="131">
        <v>40</v>
      </c>
      <c r="X38" s="117">
        <v>11</v>
      </c>
    </row>
    <row r="39" spans="1:24" s="117" customFormat="1" x14ac:dyDescent="0.2">
      <c r="A39" s="126">
        <v>28</v>
      </c>
      <c r="B39" s="127">
        <v>39</v>
      </c>
      <c r="C39" s="127">
        <v>1</v>
      </c>
      <c r="D39" s="127"/>
      <c r="E39" s="127"/>
      <c r="F39" s="127"/>
      <c r="G39" s="127"/>
      <c r="H39" s="127"/>
      <c r="I39" s="127">
        <v>1</v>
      </c>
      <c r="J39" s="127"/>
      <c r="K39" s="127"/>
      <c r="L39" s="127"/>
      <c r="M39" s="127"/>
      <c r="N39" s="127"/>
      <c r="O39" s="127"/>
      <c r="P39" s="129">
        <v>1</v>
      </c>
      <c r="Q39" s="132">
        <f t="shared" si="0"/>
        <v>3</v>
      </c>
      <c r="W39" s="131">
        <v>40</v>
      </c>
      <c r="X39" s="117">
        <v>12</v>
      </c>
    </row>
    <row r="40" spans="1:24" s="117" customFormat="1" x14ac:dyDescent="0.2">
      <c r="A40" s="126">
        <v>29</v>
      </c>
      <c r="B40" s="127">
        <v>23</v>
      </c>
      <c r="C40" s="127">
        <v>1</v>
      </c>
      <c r="D40" s="127"/>
      <c r="E40" s="127"/>
      <c r="F40" s="127"/>
      <c r="G40" s="127"/>
      <c r="H40" s="127"/>
      <c r="I40" s="127">
        <v>1</v>
      </c>
      <c r="J40" s="127"/>
      <c r="K40" s="127"/>
      <c r="L40" s="127"/>
      <c r="M40" s="127"/>
      <c r="N40" s="127"/>
      <c r="O40" s="127"/>
      <c r="P40" s="129">
        <v>1</v>
      </c>
      <c r="Q40" s="132">
        <f t="shared" si="0"/>
        <v>3</v>
      </c>
      <c r="V40" s="117">
        <v>1</v>
      </c>
      <c r="W40" s="131">
        <v>41</v>
      </c>
    </row>
    <row r="41" spans="1:24" s="117" customFormat="1" x14ac:dyDescent="0.2">
      <c r="A41" s="136">
        <v>30</v>
      </c>
      <c r="B41" s="137">
        <v>35</v>
      </c>
      <c r="C41" s="137"/>
      <c r="D41" s="137">
        <v>1</v>
      </c>
      <c r="E41" s="137"/>
      <c r="F41" s="137"/>
      <c r="G41" s="137">
        <v>1</v>
      </c>
      <c r="H41" s="137"/>
      <c r="I41" s="137"/>
      <c r="J41" s="137"/>
      <c r="K41" s="137">
        <v>1</v>
      </c>
      <c r="L41" s="137"/>
      <c r="M41" s="137"/>
      <c r="N41" s="137"/>
      <c r="O41" s="137"/>
      <c r="P41" s="138"/>
      <c r="Q41" s="132">
        <f t="shared" si="0"/>
        <v>3</v>
      </c>
      <c r="V41" s="117">
        <v>2</v>
      </c>
      <c r="W41" s="131">
        <v>41</v>
      </c>
    </row>
    <row r="42" spans="1:24" s="117" customFormat="1" x14ac:dyDescent="0.2">
      <c r="A42" s="136">
        <v>31</v>
      </c>
      <c r="B42" s="137">
        <v>43</v>
      </c>
      <c r="C42" s="137">
        <v>1</v>
      </c>
      <c r="D42" s="137"/>
      <c r="E42" s="137"/>
      <c r="F42" s="137"/>
      <c r="G42" s="137"/>
      <c r="H42" s="137"/>
      <c r="I42" s="137">
        <v>1</v>
      </c>
      <c r="J42" s="137"/>
      <c r="K42" s="137"/>
      <c r="L42" s="137"/>
      <c r="M42" s="137"/>
      <c r="N42" s="137"/>
      <c r="O42" s="137"/>
      <c r="P42" s="138">
        <v>1</v>
      </c>
      <c r="Q42" s="132">
        <f t="shared" si="0"/>
        <v>3</v>
      </c>
      <c r="V42" s="117">
        <v>3</v>
      </c>
      <c r="W42" s="131">
        <v>42</v>
      </c>
    </row>
    <row r="43" spans="1:24" s="117" customFormat="1" x14ac:dyDescent="0.2">
      <c r="A43" s="136">
        <v>32</v>
      </c>
      <c r="B43" s="137">
        <v>28</v>
      </c>
      <c r="C43" s="137"/>
      <c r="D43" s="137">
        <v>1</v>
      </c>
      <c r="E43" s="137"/>
      <c r="F43" s="137"/>
      <c r="G43" s="137"/>
      <c r="H43" s="137">
        <v>1</v>
      </c>
      <c r="I43" s="137"/>
      <c r="J43" s="137"/>
      <c r="K43" s="137"/>
      <c r="L43" s="137"/>
      <c r="M43" s="137"/>
      <c r="N43" s="137"/>
      <c r="O43" s="137"/>
      <c r="P43" s="138">
        <v>1</v>
      </c>
      <c r="Q43" s="132">
        <f t="shared" si="0"/>
        <v>3</v>
      </c>
      <c r="V43" s="117">
        <v>4</v>
      </c>
      <c r="W43" s="131">
        <v>42</v>
      </c>
    </row>
    <row r="44" spans="1:24" s="117" customFormat="1" x14ac:dyDescent="0.2">
      <c r="A44" s="136">
        <v>33</v>
      </c>
      <c r="B44" s="137">
        <v>55</v>
      </c>
      <c r="C44" s="137">
        <v>1</v>
      </c>
      <c r="D44" s="137"/>
      <c r="E44" s="137"/>
      <c r="F44" s="137"/>
      <c r="G44" s="137"/>
      <c r="H44" s="137"/>
      <c r="I44" s="137">
        <v>1</v>
      </c>
      <c r="J44" s="137"/>
      <c r="K44" s="137">
        <v>1</v>
      </c>
      <c r="L44" s="137"/>
      <c r="M44" s="137"/>
      <c r="N44" s="137"/>
      <c r="O44" s="137"/>
      <c r="P44" s="138"/>
      <c r="Q44" s="132">
        <f t="shared" ref="Q44:Q74" si="1">SUM(C44:P44)</f>
        <v>3</v>
      </c>
      <c r="V44" s="117">
        <v>5</v>
      </c>
      <c r="W44" s="131">
        <v>42</v>
      </c>
    </row>
    <row r="45" spans="1:24" s="117" customFormat="1" x14ac:dyDescent="0.2">
      <c r="A45" s="126">
        <v>34</v>
      </c>
      <c r="B45" s="127">
        <v>37</v>
      </c>
      <c r="C45" s="127">
        <v>1</v>
      </c>
      <c r="D45" s="127"/>
      <c r="E45" s="127"/>
      <c r="F45" s="127"/>
      <c r="G45" s="127"/>
      <c r="H45" s="127">
        <v>1</v>
      </c>
      <c r="I45" s="127"/>
      <c r="J45" s="127"/>
      <c r="K45" s="127">
        <v>1</v>
      </c>
      <c r="L45" s="127"/>
      <c r="M45" s="127"/>
      <c r="N45" s="127"/>
      <c r="O45" s="127"/>
      <c r="P45" s="129"/>
      <c r="Q45" s="132">
        <f t="shared" si="1"/>
        <v>3</v>
      </c>
      <c r="V45" s="117">
        <v>6</v>
      </c>
      <c r="W45" s="131">
        <v>42</v>
      </c>
    </row>
    <row r="46" spans="1:24" s="117" customFormat="1" x14ac:dyDescent="0.2">
      <c r="A46" s="126">
        <v>35</v>
      </c>
      <c r="B46" s="127">
        <v>38</v>
      </c>
      <c r="C46" s="127">
        <v>1</v>
      </c>
      <c r="D46" s="127"/>
      <c r="E46" s="127"/>
      <c r="F46" s="127"/>
      <c r="G46" s="127"/>
      <c r="H46" s="127"/>
      <c r="I46" s="127"/>
      <c r="J46" s="127">
        <v>1</v>
      </c>
      <c r="K46" s="127">
        <v>1</v>
      </c>
      <c r="L46" s="127"/>
      <c r="M46" s="127"/>
      <c r="N46" s="127"/>
      <c r="O46" s="127"/>
      <c r="P46" s="129"/>
      <c r="Q46" s="132">
        <f t="shared" si="1"/>
        <v>3</v>
      </c>
      <c r="V46" s="117">
        <v>7</v>
      </c>
      <c r="W46" s="131">
        <v>43</v>
      </c>
    </row>
    <row r="47" spans="1:24" s="117" customFormat="1" x14ac:dyDescent="0.2">
      <c r="A47" s="126">
        <v>36</v>
      </c>
      <c r="B47" s="127">
        <v>31</v>
      </c>
      <c r="C47" s="127"/>
      <c r="D47" s="127">
        <v>1</v>
      </c>
      <c r="E47" s="127"/>
      <c r="F47" s="127"/>
      <c r="G47" s="127">
        <v>1</v>
      </c>
      <c r="H47" s="127"/>
      <c r="I47" s="127"/>
      <c r="J47" s="127"/>
      <c r="K47" s="127"/>
      <c r="L47" s="127"/>
      <c r="M47" s="127"/>
      <c r="N47" s="127"/>
      <c r="O47" s="127"/>
      <c r="P47" s="129">
        <v>1</v>
      </c>
      <c r="Q47" s="132">
        <f t="shared" si="1"/>
        <v>3</v>
      </c>
      <c r="V47" s="117">
        <v>8</v>
      </c>
      <c r="W47" s="131">
        <v>43</v>
      </c>
    </row>
    <row r="48" spans="1:24" s="117" customFormat="1" x14ac:dyDescent="0.2">
      <c r="A48" s="126">
        <v>37</v>
      </c>
      <c r="B48" s="127">
        <v>53</v>
      </c>
      <c r="C48" s="127">
        <v>1</v>
      </c>
      <c r="D48" s="127"/>
      <c r="E48" s="127"/>
      <c r="F48" s="127"/>
      <c r="G48" s="127">
        <v>1</v>
      </c>
      <c r="H48" s="127"/>
      <c r="I48" s="127"/>
      <c r="J48" s="127"/>
      <c r="K48" s="127">
        <v>1</v>
      </c>
      <c r="L48" s="127"/>
      <c r="M48" s="127"/>
      <c r="N48" s="127"/>
      <c r="O48" s="127"/>
      <c r="P48" s="129"/>
      <c r="Q48" s="132">
        <f t="shared" si="1"/>
        <v>3</v>
      </c>
      <c r="V48" s="117">
        <v>9</v>
      </c>
      <c r="W48" s="131">
        <v>43</v>
      </c>
    </row>
    <row r="49" spans="1:24" s="117" customFormat="1" x14ac:dyDescent="0.2">
      <c r="A49" s="126">
        <v>38</v>
      </c>
      <c r="B49" s="127">
        <v>28</v>
      </c>
      <c r="C49" s="127">
        <v>1</v>
      </c>
      <c r="D49" s="127"/>
      <c r="E49" s="127"/>
      <c r="F49" s="127"/>
      <c r="G49" s="127">
        <v>1</v>
      </c>
      <c r="H49" s="127"/>
      <c r="I49" s="127"/>
      <c r="J49" s="127"/>
      <c r="K49" s="127"/>
      <c r="L49" s="127"/>
      <c r="M49" s="127"/>
      <c r="N49" s="127"/>
      <c r="O49" s="127"/>
      <c r="P49" s="129">
        <v>1</v>
      </c>
      <c r="Q49" s="132">
        <f t="shared" si="1"/>
        <v>3</v>
      </c>
      <c r="V49" s="117">
        <v>10</v>
      </c>
      <c r="W49" s="131">
        <v>44</v>
      </c>
    </row>
    <row r="50" spans="1:24" s="117" customFormat="1" x14ac:dyDescent="0.2">
      <c r="A50" s="126">
        <v>39</v>
      </c>
      <c r="B50" s="127">
        <v>28</v>
      </c>
      <c r="C50" s="127">
        <v>1</v>
      </c>
      <c r="D50" s="127"/>
      <c r="E50" s="127"/>
      <c r="F50" s="127"/>
      <c r="G50" s="127"/>
      <c r="H50" s="127">
        <v>1</v>
      </c>
      <c r="I50" s="127"/>
      <c r="J50" s="127"/>
      <c r="K50" s="127"/>
      <c r="L50" s="127"/>
      <c r="M50" s="127"/>
      <c r="N50" s="127"/>
      <c r="O50" s="127"/>
      <c r="P50" s="129">
        <v>1</v>
      </c>
      <c r="Q50" s="132">
        <f t="shared" si="1"/>
        <v>3</v>
      </c>
      <c r="V50" s="117">
        <v>11</v>
      </c>
      <c r="W50" s="131">
        <v>45</v>
      </c>
    </row>
    <row r="51" spans="1:24" s="117" customFormat="1" x14ac:dyDescent="0.2">
      <c r="A51" s="126">
        <v>40</v>
      </c>
      <c r="B51" s="127">
        <v>31</v>
      </c>
      <c r="C51" s="127"/>
      <c r="D51" s="127">
        <v>1</v>
      </c>
      <c r="E51" s="127"/>
      <c r="F51" s="127"/>
      <c r="G51" s="127"/>
      <c r="H51" s="127"/>
      <c r="I51" s="127">
        <v>1</v>
      </c>
      <c r="J51" s="127"/>
      <c r="K51" s="127"/>
      <c r="L51" s="127"/>
      <c r="M51" s="127"/>
      <c r="N51" s="127"/>
      <c r="O51" s="127"/>
      <c r="P51" s="129">
        <v>1</v>
      </c>
      <c r="Q51" s="132">
        <f t="shared" si="1"/>
        <v>3</v>
      </c>
      <c r="W51" s="131">
        <v>46</v>
      </c>
      <c r="X51" s="117">
        <v>1</v>
      </c>
    </row>
    <row r="52" spans="1:24" s="117" customFormat="1" x14ac:dyDescent="0.2">
      <c r="A52" s="126">
        <v>41</v>
      </c>
      <c r="B52" s="127">
        <v>28</v>
      </c>
      <c r="C52" s="127">
        <v>1</v>
      </c>
      <c r="D52" s="127"/>
      <c r="E52" s="127"/>
      <c r="F52" s="127"/>
      <c r="G52" s="127"/>
      <c r="H52" s="127"/>
      <c r="I52" s="127">
        <v>1</v>
      </c>
      <c r="J52" s="127"/>
      <c r="K52" s="127"/>
      <c r="L52" s="127"/>
      <c r="M52" s="127"/>
      <c r="N52" s="127"/>
      <c r="O52" s="127"/>
      <c r="P52" s="129">
        <v>1</v>
      </c>
      <c r="Q52" s="132">
        <f t="shared" si="1"/>
        <v>3</v>
      </c>
      <c r="W52" s="131">
        <v>46</v>
      </c>
      <c r="X52" s="117">
        <v>2</v>
      </c>
    </row>
    <row r="53" spans="1:24" s="117" customFormat="1" x14ac:dyDescent="0.2">
      <c r="A53" s="126">
        <v>42</v>
      </c>
      <c r="B53" s="127">
        <v>28</v>
      </c>
      <c r="C53" s="127"/>
      <c r="D53" s="127">
        <v>1</v>
      </c>
      <c r="E53" s="127"/>
      <c r="F53" s="127"/>
      <c r="G53" s="127"/>
      <c r="H53" s="127"/>
      <c r="I53" s="127">
        <v>1</v>
      </c>
      <c r="J53" s="127"/>
      <c r="K53" s="127"/>
      <c r="L53" s="127"/>
      <c r="M53" s="127"/>
      <c r="N53" s="127"/>
      <c r="O53" s="127"/>
      <c r="P53" s="129">
        <v>1</v>
      </c>
      <c r="Q53" s="132">
        <f t="shared" si="1"/>
        <v>3</v>
      </c>
      <c r="W53" s="131">
        <v>47</v>
      </c>
      <c r="X53" s="117">
        <v>3</v>
      </c>
    </row>
    <row r="54" spans="1:24" s="117" customFormat="1" x14ac:dyDescent="0.2">
      <c r="A54" s="126">
        <v>43</v>
      </c>
      <c r="B54" s="127">
        <v>37</v>
      </c>
      <c r="C54" s="127">
        <v>1</v>
      </c>
      <c r="D54" s="127"/>
      <c r="E54" s="127"/>
      <c r="F54" s="127"/>
      <c r="G54" s="127">
        <v>1</v>
      </c>
      <c r="H54" s="127"/>
      <c r="I54" s="127"/>
      <c r="J54" s="127"/>
      <c r="K54" s="127"/>
      <c r="L54" s="127"/>
      <c r="M54" s="127"/>
      <c r="N54" s="127"/>
      <c r="O54" s="127"/>
      <c r="P54" s="129">
        <v>1</v>
      </c>
      <c r="Q54" s="132">
        <f t="shared" si="1"/>
        <v>3</v>
      </c>
      <c r="W54" s="131">
        <v>48</v>
      </c>
      <c r="X54" s="117">
        <v>4</v>
      </c>
    </row>
    <row r="55" spans="1:24" s="117" customFormat="1" x14ac:dyDescent="0.2">
      <c r="A55" s="126">
        <v>44</v>
      </c>
      <c r="B55" s="127">
        <v>26</v>
      </c>
      <c r="C55" s="127"/>
      <c r="D55" s="127">
        <v>1</v>
      </c>
      <c r="E55" s="127"/>
      <c r="F55" s="127"/>
      <c r="G55" s="127">
        <v>1</v>
      </c>
      <c r="H55" s="127"/>
      <c r="I55" s="127"/>
      <c r="J55" s="127"/>
      <c r="K55" s="127"/>
      <c r="L55" s="127"/>
      <c r="M55" s="127"/>
      <c r="N55" s="127"/>
      <c r="O55" s="127"/>
      <c r="P55" s="129">
        <v>1</v>
      </c>
      <c r="Q55" s="132">
        <f t="shared" si="1"/>
        <v>3</v>
      </c>
      <c r="W55" s="131">
        <v>49</v>
      </c>
      <c r="X55" s="117">
        <v>5</v>
      </c>
    </row>
    <row r="56" spans="1:24" s="117" customFormat="1" x14ac:dyDescent="0.2">
      <c r="A56" s="126">
        <v>45</v>
      </c>
      <c r="B56" s="127">
        <v>52</v>
      </c>
      <c r="C56" s="127"/>
      <c r="D56" s="127">
        <v>1</v>
      </c>
      <c r="E56" s="127"/>
      <c r="F56" s="127"/>
      <c r="G56" s="127">
        <v>1</v>
      </c>
      <c r="H56" s="127"/>
      <c r="I56" s="127"/>
      <c r="J56" s="127"/>
      <c r="K56" s="127">
        <v>1</v>
      </c>
      <c r="L56" s="127"/>
      <c r="M56" s="127"/>
      <c r="N56" s="127"/>
      <c r="O56" s="127"/>
      <c r="P56" s="129"/>
      <c r="Q56" s="132">
        <f t="shared" si="1"/>
        <v>3</v>
      </c>
      <c r="W56" s="131">
        <v>49</v>
      </c>
      <c r="X56" s="117">
        <v>6</v>
      </c>
    </row>
    <row r="57" spans="1:24" s="117" customFormat="1" x14ac:dyDescent="0.2">
      <c r="A57" s="126">
        <v>46</v>
      </c>
      <c r="B57" s="127">
        <v>37</v>
      </c>
      <c r="C57" s="127">
        <v>1</v>
      </c>
      <c r="D57" s="127"/>
      <c r="E57" s="127"/>
      <c r="F57" s="127"/>
      <c r="G57" s="127">
        <v>1</v>
      </c>
      <c r="H57" s="127"/>
      <c r="I57" s="127"/>
      <c r="J57" s="127"/>
      <c r="K57" s="127"/>
      <c r="L57" s="127"/>
      <c r="M57" s="127"/>
      <c r="N57" s="127"/>
      <c r="O57" s="127"/>
      <c r="P57" s="129">
        <v>1</v>
      </c>
      <c r="Q57" s="132">
        <f t="shared" si="1"/>
        <v>3</v>
      </c>
      <c r="V57" s="117">
        <v>1</v>
      </c>
      <c r="W57" s="131">
        <v>52</v>
      </c>
    </row>
    <row r="58" spans="1:24" s="117" customFormat="1" ht="13.5" customHeight="1" x14ac:dyDescent="0.2">
      <c r="A58" s="126">
        <v>47</v>
      </c>
      <c r="B58" s="127">
        <v>43</v>
      </c>
      <c r="C58" s="127">
        <v>1</v>
      </c>
      <c r="D58" s="127"/>
      <c r="E58" s="127"/>
      <c r="F58" s="127"/>
      <c r="G58" s="127">
        <v>1</v>
      </c>
      <c r="H58" s="127"/>
      <c r="I58" s="127"/>
      <c r="J58" s="127"/>
      <c r="K58" s="127">
        <v>1</v>
      </c>
      <c r="L58" s="127"/>
      <c r="M58" s="127"/>
      <c r="N58" s="127"/>
      <c r="O58" s="127"/>
      <c r="P58" s="129"/>
      <c r="Q58" s="132">
        <f t="shared" si="1"/>
        <v>3</v>
      </c>
      <c r="V58" s="117">
        <v>2</v>
      </c>
      <c r="W58" s="131">
        <v>53</v>
      </c>
    </row>
    <row r="59" spans="1:24" s="117" customFormat="1" ht="10.5" customHeight="1" x14ac:dyDescent="0.2">
      <c r="A59" s="126">
        <v>48</v>
      </c>
      <c r="B59" s="127">
        <v>26</v>
      </c>
      <c r="C59" s="127"/>
      <c r="D59" s="127">
        <v>1</v>
      </c>
      <c r="E59" s="127"/>
      <c r="F59" s="127"/>
      <c r="G59" s="127"/>
      <c r="H59" s="127"/>
      <c r="I59" s="127">
        <v>1</v>
      </c>
      <c r="J59" s="127"/>
      <c r="K59" s="127"/>
      <c r="L59" s="127"/>
      <c r="M59" s="127">
        <v>1</v>
      </c>
      <c r="N59" s="127"/>
      <c r="O59" s="127"/>
      <c r="P59" s="129"/>
      <c r="Q59" s="132">
        <f t="shared" si="1"/>
        <v>3</v>
      </c>
      <c r="V59" s="117">
        <v>3</v>
      </c>
      <c r="W59" s="131">
        <v>54</v>
      </c>
    </row>
    <row r="60" spans="1:24" s="117" customFormat="1" ht="10.5" customHeight="1" x14ac:dyDescent="0.2">
      <c r="A60" s="126">
        <v>49</v>
      </c>
      <c r="B60" s="127">
        <v>33</v>
      </c>
      <c r="C60" s="127">
        <v>1</v>
      </c>
      <c r="D60" s="127"/>
      <c r="E60" s="127"/>
      <c r="F60" s="127"/>
      <c r="G60" s="127">
        <v>1</v>
      </c>
      <c r="H60" s="127"/>
      <c r="I60" s="127"/>
      <c r="J60" s="127"/>
      <c r="K60" s="127"/>
      <c r="L60" s="127"/>
      <c r="M60" s="127"/>
      <c r="N60" s="127"/>
      <c r="O60" s="127"/>
      <c r="P60" s="129">
        <v>1</v>
      </c>
      <c r="Q60" s="132">
        <f>SUM(C60:P60)</f>
        <v>3</v>
      </c>
      <c r="W60" s="131"/>
    </row>
    <row r="61" spans="1:24" s="117" customFormat="1" ht="10.5" customHeight="1" x14ac:dyDescent="0.2">
      <c r="A61" s="126">
        <v>50</v>
      </c>
      <c r="B61" s="127">
        <v>39</v>
      </c>
      <c r="C61" s="127"/>
      <c r="D61" s="127">
        <v>1</v>
      </c>
      <c r="E61" s="127"/>
      <c r="F61" s="127"/>
      <c r="G61" s="127"/>
      <c r="H61" s="127"/>
      <c r="I61" s="127">
        <v>1</v>
      </c>
      <c r="J61" s="127"/>
      <c r="K61" s="127"/>
      <c r="L61" s="127"/>
      <c r="M61" s="127"/>
      <c r="N61" s="127"/>
      <c r="O61" s="127"/>
      <c r="P61" s="129">
        <v>1</v>
      </c>
      <c r="Q61" s="132">
        <f>SUM(C61:P61)</f>
        <v>3</v>
      </c>
      <c r="W61" s="131"/>
    </row>
    <row r="62" spans="1:24" s="117" customFormat="1" x14ac:dyDescent="0.2">
      <c r="A62" s="126">
        <v>51</v>
      </c>
      <c r="B62" s="127">
        <v>26</v>
      </c>
      <c r="C62" s="127">
        <v>1</v>
      </c>
      <c r="D62" s="127"/>
      <c r="E62" s="127"/>
      <c r="F62" s="127"/>
      <c r="G62" s="127">
        <v>1</v>
      </c>
      <c r="H62" s="127"/>
      <c r="I62" s="127"/>
      <c r="J62" s="127"/>
      <c r="K62" s="127"/>
      <c r="L62" s="127"/>
      <c r="M62" s="127"/>
      <c r="N62" s="127"/>
      <c r="O62" s="127"/>
      <c r="P62" s="129">
        <v>1</v>
      </c>
      <c r="Q62" s="132">
        <f t="shared" si="1"/>
        <v>3</v>
      </c>
      <c r="W62" s="131">
        <v>60</v>
      </c>
      <c r="X62" s="117">
        <v>1</v>
      </c>
    </row>
    <row r="63" spans="1:24" s="117" customFormat="1" x14ac:dyDescent="0.2">
      <c r="A63" s="126">
        <v>52</v>
      </c>
      <c r="B63" s="127">
        <v>49</v>
      </c>
      <c r="C63" s="127">
        <v>1</v>
      </c>
      <c r="D63" s="127"/>
      <c r="E63" s="127">
        <v>1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9">
        <v>1</v>
      </c>
      <c r="Q63" s="139">
        <f t="shared" ref="Q63:Q73" si="2">SUM(C63:P63)</f>
        <v>3</v>
      </c>
      <c r="W63" s="131"/>
    </row>
    <row r="64" spans="1:24" s="117" customFormat="1" x14ac:dyDescent="0.2">
      <c r="A64" s="126">
        <v>53</v>
      </c>
      <c r="B64" s="127">
        <v>41</v>
      </c>
      <c r="C64" s="127">
        <v>1</v>
      </c>
      <c r="D64" s="127"/>
      <c r="E64" s="127"/>
      <c r="F64" s="127">
        <v>1</v>
      </c>
      <c r="G64" s="127"/>
      <c r="H64" s="127"/>
      <c r="I64" s="127"/>
      <c r="J64" s="127"/>
      <c r="K64" s="127"/>
      <c r="L64" s="127"/>
      <c r="M64" s="127"/>
      <c r="N64" s="127"/>
      <c r="O64" s="127"/>
      <c r="P64" s="129">
        <v>1</v>
      </c>
      <c r="Q64" s="139">
        <f t="shared" si="2"/>
        <v>3</v>
      </c>
      <c r="W64" s="131"/>
    </row>
    <row r="65" spans="1:23" s="117" customFormat="1" x14ac:dyDescent="0.2">
      <c r="A65" s="126">
        <v>54</v>
      </c>
      <c r="B65" s="127">
        <v>33</v>
      </c>
      <c r="C65" s="127">
        <v>1</v>
      </c>
      <c r="D65" s="127"/>
      <c r="E65" s="127"/>
      <c r="F65" s="127">
        <v>1</v>
      </c>
      <c r="G65" s="127"/>
      <c r="H65" s="127"/>
      <c r="I65" s="127"/>
      <c r="J65" s="127"/>
      <c r="K65" s="127"/>
      <c r="L65" s="127"/>
      <c r="M65" s="127"/>
      <c r="N65" s="127"/>
      <c r="O65" s="127"/>
      <c r="P65" s="129">
        <v>1</v>
      </c>
      <c r="Q65" s="139">
        <f t="shared" si="2"/>
        <v>3</v>
      </c>
      <c r="W65" s="131"/>
    </row>
    <row r="66" spans="1:23" s="117" customFormat="1" x14ac:dyDescent="0.2">
      <c r="A66" s="126">
        <v>55</v>
      </c>
      <c r="B66" s="127">
        <v>34</v>
      </c>
      <c r="C66" s="127"/>
      <c r="D66" s="127">
        <v>1</v>
      </c>
      <c r="E66" s="127"/>
      <c r="F66" s="127"/>
      <c r="G66" s="127"/>
      <c r="H66" s="127"/>
      <c r="I66" s="127">
        <v>1</v>
      </c>
      <c r="J66" s="127"/>
      <c r="K66" s="127"/>
      <c r="L66" s="127"/>
      <c r="M66" s="127">
        <v>1</v>
      </c>
      <c r="N66" s="127"/>
      <c r="O66" s="127"/>
      <c r="P66" s="129"/>
      <c r="Q66" s="139">
        <f t="shared" si="2"/>
        <v>3</v>
      </c>
      <c r="W66" s="131"/>
    </row>
    <row r="67" spans="1:23" s="117" customFormat="1" x14ac:dyDescent="0.2">
      <c r="A67" s="126">
        <v>56</v>
      </c>
      <c r="B67" s="127">
        <v>36</v>
      </c>
      <c r="C67" s="127">
        <v>1</v>
      </c>
      <c r="D67" s="127"/>
      <c r="E67" s="127"/>
      <c r="F67" s="127"/>
      <c r="G67" s="127"/>
      <c r="H67" s="127"/>
      <c r="I67" s="127">
        <v>1</v>
      </c>
      <c r="J67" s="127"/>
      <c r="K67" s="127"/>
      <c r="L67" s="127"/>
      <c r="M67" s="127">
        <v>1</v>
      </c>
      <c r="N67" s="127"/>
      <c r="O67" s="127"/>
      <c r="P67" s="129"/>
      <c r="Q67" s="139">
        <f t="shared" si="2"/>
        <v>3</v>
      </c>
      <c r="W67" s="131"/>
    </row>
    <row r="68" spans="1:23" s="117" customFormat="1" x14ac:dyDescent="0.2">
      <c r="A68" s="126">
        <v>57</v>
      </c>
      <c r="B68" s="127">
        <v>45</v>
      </c>
      <c r="C68" s="127">
        <v>1</v>
      </c>
      <c r="D68" s="127"/>
      <c r="E68" s="127"/>
      <c r="F68" s="127">
        <v>1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9">
        <v>1</v>
      </c>
      <c r="Q68" s="139">
        <f t="shared" si="2"/>
        <v>3</v>
      </c>
      <c r="W68" s="131"/>
    </row>
    <row r="69" spans="1:23" s="117" customFormat="1" x14ac:dyDescent="0.2">
      <c r="A69" s="126">
        <v>58</v>
      </c>
      <c r="B69" s="127">
        <v>35</v>
      </c>
      <c r="C69" s="127">
        <v>1</v>
      </c>
      <c r="D69" s="127"/>
      <c r="E69" s="127"/>
      <c r="F69" s="127"/>
      <c r="G69" s="127">
        <v>1</v>
      </c>
      <c r="H69" s="127"/>
      <c r="I69" s="127"/>
      <c r="J69" s="127"/>
      <c r="K69" s="127"/>
      <c r="L69" s="127"/>
      <c r="M69" s="127"/>
      <c r="N69" s="127"/>
      <c r="O69" s="127"/>
      <c r="P69" s="129">
        <v>1</v>
      </c>
      <c r="Q69" s="139">
        <f t="shared" si="2"/>
        <v>3</v>
      </c>
      <c r="W69" s="131"/>
    </row>
    <row r="70" spans="1:23" s="117" customFormat="1" x14ac:dyDescent="0.2">
      <c r="A70" s="126">
        <v>59</v>
      </c>
      <c r="B70" s="127">
        <v>32</v>
      </c>
      <c r="C70" s="127"/>
      <c r="D70" s="127">
        <v>1</v>
      </c>
      <c r="E70" s="127"/>
      <c r="F70" s="127"/>
      <c r="G70" s="127"/>
      <c r="H70" s="127"/>
      <c r="I70" s="127">
        <v>1</v>
      </c>
      <c r="J70" s="127"/>
      <c r="K70" s="127"/>
      <c r="L70" s="127"/>
      <c r="M70" s="127"/>
      <c r="N70" s="127"/>
      <c r="O70" s="127"/>
      <c r="P70" s="129">
        <v>1</v>
      </c>
      <c r="Q70" s="139">
        <f t="shared" si="2"/>
        <v>3</v>
      </c>
      <c r="W70" s="131"/>
    </row>
    <row r="71" spans="1:23" s="117" customFormat="1" x14ac:dyDescent="0.2">
      <c r="A71" s="126">
        <v>60</v>
      </c>
      <c r="B71" s="127">
        <v>45</v>
      </c>
      <c r="C71" s="127">
        <v>1</v>
      </c>
      <c r="D71" s="127"/>
      <c r="E71" s="127"/>
      <c r="F71" s="127">
        <v>1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9">
        <v>1</v>
      </c>
      <c r="Q71" s="139">
        <f t="shared" si="2"/>
        <v>3</v>
      </c>
      <c r="W71" s="131"/>
    </row>
    <row r="72" spans="1:23" s="117" customFormat="1" x14ac:dyDescent="0.2">
      <c r="A72" s="126">
        <v>61</v>
      </c>
      <c r="B72" s="127">
        <v>50</v>
      </c>
      <c r="C72" s="127">
        <v>1</v>
      </c>
      <c r="D72" s="127"/>
      <c r="E72" s="127"/>
      <c r="F72" s="127"/>
      <c r="G72" s="127">
        <v>1</v>
      </c>
      <c r="H72" s="127"/>
      <c r="I72" s="127"/>
      <c r="J72" s="127"/>
      <c r="K72" s="127"/>
      <c r="L72" s="127"/>
      <c r="M72" s="127"/>
      <c r="N72" s="127">
        <v>1</v>
      </c>
      <c r="O72" s="127"/>
      <c r="P72" s="129"/>
      <c r="Q72" s="139">
        <f t="shared" si="2"/>
        <v>3</v>
      </c>
      <c r="W72" s="131"/>
    </row>
    <row r="73" spans="1:23" s="117" customFormat="1" x14ac:dyDescent="0.2">
      <c r="A73" s="126">
        <v>62</v>
      </c>
      <c r="B73" s="127">
        <v>16</v>
      </c>
      <c r="C73" s="127"/>
      <c r="D73" s="127">
        <v>1</v>
      </c>
      <c r="E73" s="127"/>
      <c r="F73" s="127"/>
      <c r="G73" s="127">
        <v>1</v>
      </c>
      <c r="H73" s="127"/>
      <c r="I73" s="127"/>
      <c r="J73" s="127"/>
      <c r="K73" s="127"/>
      <c r="L73" s="127"/>
      <c r="M73" s="127"/>
      <c r="N73" s="127"/>
      <c r="O73" s="127">
        <v>1</v>
      </c>
      <c r="P73" s="129"/>
      <c r="Q73" s="139">
        <f t="shared" si="2"/>
        <v>3</v>
      </c>
      <c r="W73" s="131"/>
    </row>
    <row r="74" spans="1:23" s="117" customFormat="1" x14ac:dyDescent="0.2">
      <c r="A74" s="126">
        <v>63</v>
      </c>
      <c r="B74" s="127">
        <v>13</v>
      </c>
      <c r="C74" s="127"/>
      <c r="D74" s="127">
        <v>1</v>
      </c>
      <c r="E74" s="127"/>
      <c r="F74" s="127"/>
      <c r="G74" s="127">
        <v>1</v>
      </c>
      <c r="H74" s="127"/>
      <c r="I74" s="127"/>
      <c r="J74" s="127"/>
      <c r="K74" s="127"/>
      <c r="L74" s="127"/>
      <c r="M74" s="127"/>
      <c r="N74" s="127"/>
      <c r="O74" s="127">
        <v>1</v>
      </c>
      <c r="P74" s="129"/>
      <c r="Q74" s="132">
        <f t="shared" si="1"/>
        <v>3</v>
      </c>
      <c r="W74" s="140"/>
    </row>
    <row r="75" spans="1:23" s="117" customFormat="1" x14ac:dyDescent="0.2">
      <c r="A75" s="126">
        <v>64</v>
      </c>
      <c r="B75" s="127">
        <v>15</v>
      </c>
      <c r="C75" s="127">
        <v>1</v>
      </c>
      <c r="D75" s="127"/>
      <c r="E75" s="127"/>
      <c r="F75" s="127"/>
      <c r="G75" s="127">
        <v>1</v>
      </c>
      <c r="H75" s="127"/>
      <c r="I75" s="127"/>
      <c r="J75" s="127"/>
      <c r="K75" s="127"/>
      <c r="L75" s="127"/>
      <c r="M75" s="127"/>
      <c r="N75" s="127"/>
      <c r="O75" s="127">
        <v>1</v>
      </c>
      <c r="P75" s="129"/>
      <c r="Q75" s="141">
        <f t="shared" ref="Q75:Q81" si="3">SUM(C75:P75)</f>
        <v>3</v>
      </c>
      <c r="W75" s="142"/>
    </row>
    <row r="76" spans="1:23" s="117" customFormat="1" x14ac:dyDescent="0.2">
      <c r="A76" s="126">
        <v>65</v>
      </c>
      <c r="B76" s="127">
        <v>19</v>
      </c>
      <c r="C76" s="127"/>
      <c r="D76" s="127">
        <v>1</v>
      </c>
      <c r="E76" s="127"/>
      <c r="F76" s="127"/>
      <c r="G76" s="127">
        <v>1</v>
      </c>
      <c r="H76" s="127"/>
      <c r="I76" s="127"/>
      <c r="J76" s="127"/>
      <c r="K76" s="127"/>
      <c r="L76" s="127"/>
      <c r="M76" s="127"/>
      <c r="N76" s="127"/>
      <c r="O76" s="127">
        <v>1</v>
      </c>
      <c r="P76" s="129"/>
      <c r="Q76" s="141">
        <f t="shared" si="3"/>
        <v>3</v>
      </c>
      <c r="W76" s="142"/>
    </row>
    <row r="77" spans="1:23" s="117" customFormat="1" x14ac:dyDescent="0.2">
      <c r="A77" s="126">
        <v>66</v>
      </c>
      <c r="B77" s="127">
        <v>18</v>
      </c>
      <c r="C77" s="127"/>
      <c r="D77" s="127">
        <v>1</v>
      </c>
      <c r="E77" s="127"/>
      <c r="F77" s="127"/>
      <c r="G77" s="127">
        <v>1</v>
      </c>
      <c r="H77" s="127"/>
      <c r="I77" s="127"/>
      <c r="J77" s="127"/>
      <c r="K77" s="127"/>
      <c r="L77" s="127"/>
      <c r="M77" s="127"/>
      <c r="N77" s="127"/>
      <c r="O77" s="127">
        <v>1</v>
      </c>
      <c r="P77" s="129"/>
      <c r="Q77" s="141">
        <f t="shared" si="3"/>
        <v>3</v>
      </c>
      <c r="W77" s="142"/>
    </row>
    <row r="78" spans="1:23" s="117" customFormat="1" x14ac:dyDescent="0.2">
      <c r="A78" s="126">
        <v>67</v>
      </c>
      <c r="B78" s="127">
        <v>19</v>
      </c>
      <c r="C78" s="127"/>
      <c r="D78" s="127">
        <v>1</v>
      </c>
      <c r="E78" s="127"/>
      <c r="F78" s="127"/>
      <c r="G78" s="127"/>
      <c r="H78" s="127">
        <v>1</v>
      </c>
      <c r="I78" s="127"/>
      <c r="J78" s="127"/>
      <c r="K78" s="127"/>
      <c r="L78" s="127"/>
      <c r="M78" s="127"/>
      <c r="N78" s="127">
        <v>1</v>
      </c>
      <c r="O78" s="127"/>
      <c r="P78" s="129"/>
      <c r="Q78" s="141">
        <f t="shared" si="3"/>
        <v>3</v>
      </c>
      <c r="W78" s="142"/>
    </row>
    <row r="79" spans="1:23" s="117" customFormat="1" x14ac:dyDescent="0.2">
      <c r="A79" s="126">
        <v>68</v>
      </c>
      <c r="B79" s="127">
        <v>19</v>
      </c>
      <c r="C79" s="127">
        <v>1</v>
      </c>
      <c r="D79" s="127"/>
      <c r="E79" s="127"/>
      <c r="F79" s="127"/>
      <c r="G79" s="127"/>
      <c r="H79" s="127">
        <v>1</v>
      </c>
      <c r="I79" s="127"/>
      <c r="J79" s="127"/>
      <c r="K79" s="127"/>
      <c r="L79" s="127"/>
      <c r="M79" s="127"/>
      <c r="N79" s="127">
        <v>1</v>
      </c>
      <c r="O79" s="127"/>
      <c r="P79" s="129"/>
      <c r="Q79" s="141">
        <f t="shared" si="3"/>
        <v>3</v>
      </c>
      <c r="W79" s="142"/>
    </row>
    <row r="80" spans="1:23" s="117" customFormat="1" x14ac:dyDescent="0.2">
      <c r="A80" s="126">
        <v>69</v>
      </c>
      <c r="B80" s="127">
        <v>16</v>
      </c>
      <c r="C80" s="127">
        <v>1</v>
      </c>
      <c r="D80" s="127"/>
      <c r="E80" s="127"/>
      <c r="F80" s="127"/>
      <c r="G80" s="127">
        <v>1</v>
      </c>
      <c r="H80" s="127"/>
      <c r="I80" s="127"/>
      <c r="J80" s="127"/>
      <c r="K80" s="127"/>
      <c r="L80" s="127"/>
      <c r="M80" s="127"/>
      <c r="N80" s="127"/>
      <c r="O80" s="127">
        <v>1</v>
      </c>
      <c r="P80" s="129"/>
      <c r="Q80" s="141">
        <f t="shared" si="3"/>
        <v>3</v>
      </c>
      <c r="W80" s="142"/>
    </row>
    <row r="81" spans="1:23" s="117" customFormat="1" x14ac:dyDescent="0.2">
      <c r="A81" s="126">
        <v>70</v>
      </c>
      <c r="B81" s="127">
        <v>17</v>
      </c>
      <c r="C81" s="127"/>
      <c r="D81" s="127">
        <v>1</v>
      </c>
      <c r="E81" s="127"/>
      <c r="F81" s="127"/>
      <c r="G81" s="127">
        <v>1</v>
      </c>
      <c r="H81" s="127"/>
      <c r="I81" s="127"/>
      <c r="J81" s="127"/>
      <c r="K81" s="127"/>
      <c r="L81" s="127"/>
      <c r="M81" s="127"/>
      <c r="N81" s="127"/>
      <c r="O81" s="127">
        <v>1</v>
      </c>
      <c r="P81" s="129"/>
      <c r="Q81" s="141">
        <f t="shared" si="3"/>
        <v>3</v>
      </c>
      <c r="W81" s="142"/>
    </row>
    <row r="82" spans="1:23" s="117" customFormat="1" x14ac:dyDescent="0.2">
      <c r="A82" s="126">
        <v>71</v>
      </c>
      <c r="B82" s="154">
        <v>20</v>
      </c>
      <c r="C82" s="154"/>
      <c r="D82" s="154">
        <v>1</v>
      </c>
      <c r="E82" s="154"/>
      <c r="F82" s="154"/>
      <c r="G82" s="154"/>
      <c r="H82" s="154">
        <v>1</v>
      </c>
      <c r="I82" s="154"/>
      <c r="J82" s="154"/>
      <c r="K82" s="154"/>
      <c r="L82" s="154"/>
      <c r="M82" s="154"/>
      <c r="N82" s="154">
        <v>1</v>
      </c>
      <c r="O82" s="154"/>
      <c r="P82" s="155"/>
      <c r="Q82" s="156">
        <f t="shared" ref="Q82:Q91" si="4">SUM(C82:P82)</f>
        <v>3</v>
      </c>
    </row>
    <row r="83" spans="1:23" s="117" customFormat="1" x14ac:dyDescent="0.2">
      <c r="A83" s="126">
        <v>72</v>
      </c>
      <c r="B83" s="154">
        <v>24</v>
      </c>
      <c r="C83" s="154">
        <v>1</v>
      </c>
      <c r="D83" s="154"/>
      <c r="E83" s="154"/>
      <c r="F83" s="154"/>
      <c r="G83" s="154"/>
      <c r="H83" s="154"/>
      <c r="I83" s="154">
        <v>1</v>
      </c>
      <c r="J83" s="154"/>
      <c r="K83" s="154"/>
      <c r="L83" s="154"/>
      <c r="M83" s="154"/>
      <c r="N83" s="154">
        <v>1</v>
      </c>
      <c r="O83" s="154"/>
      <c r="P83" s="155"/>
      <c r="Q83" s="156">
        <f t="shared" si="4"/>
        <v>3</v>
      </c>
    </row>
    <row r="84" spans="1:23" x14ac:dyDescent="0.2">
      <c r="A84" s="126">
        <v>73</v>
      </c>
      <c r="B84" s="154">
        <v>25</v>
      </c>
      <c r="C84" s="154">
        <v>1</v>
      </c>
      <c r="D84" s="154"/>
      <c r="E84" s="154"/>
      <c r="F84" s="154"/>
      <c r="G84" s="154"/>
      <c r="H84" s="154"/>
      <c r="I84" s="154">
        <v>1</v>
      </c>
      <c r="J84" s="154"/>
      <c r="K84" s="154"/>
      <c r="L84" s="154"/>
      <c r="M84" s="154">
        <v>1</v>
      </c>
      <c r="N84" s="154"/>
      <c r="O84" s="154"/>
      <c r="P84" s="155"/>
      <c r="Q84" s="156">
        <f t="shared" si="4"/>
        <v>3</v>
      </c>
    </row>
    <row r="85" spans="1:23" x14ac:dyDescent="0.2">
      <c r="A85" s="126">
        <v>74</v>
      </c>
      <c r="B85" s="154">
        <v>22</v>
      </c>
      <c r="C85" s="154"/>
      <c r="D85" s="154">
        <v>1</v>
      </c>
      <c r="E85" s="154"/>
      <c r="F85" s="154"/>
      <c r="G85" s="154"/>
      <c r="H85" s="154">
        <v>1</v>
      </c>
      <c r="I85" s="154"/>
      <c r="J85" s="154"/>
      <c r="K85" s="154"/>
      <c r="L85" s="154"/>
      <c r="M85" s="154"/>
      <c r="N85" s="154">
        <v>1</v>
      </c>
      <c r="O85" s="154"/>
      <c r="P85" s="155"/>
      <c r="Q85" s="156">
        <f t="shared" si="4"/>
        <v>3</v>
      </c>
    </row>
    <row r="86" spans="1:23" x14ac:dyDescent="0.2">
      <c r="A86" s="126">
        <v>75</v>
      </c>
      <c r="B86" s="154">
        <v>20</v>
      </c>
      <c r="C86" s="154"/>
      <c r="D86" s="154">
        <v>1</v>
      </c>
      <c r="E86" s="154"/>
      <c r="F86" s="154"/>
      <c r="G86" s="154"/>
      <c r="H86" s="154">
        <v>1</v>
      </c>
      <c r="I86" s="154"/>
      <c r="J86" s="154"/>
      <c r="K86" s="154"/>
      <c r="L86" s="154"/>
      <c r="M86" s="154"/>
      <c r="N86" s="154">
        <v>1</v>
      </c>
      <c r="O86" s="154"/>
      <c r="P86" s="155"/>
      <c r="Q86" s="156">
        <f t="shared" si="4"/>
        <v>3</v>
      </c>
    </row>
    <row r="87" spans="1:23" x14ac:dyDescent="0.2">
      <c r="A87" s="126">
        <v>76</v>
      </c>
      <c r="B87" s="154">
        <v>18</v>
      </c>
      <c r="C87" s="154">
        <v>1</v>
      </c>
      <c r="D87" s="154"/>
      <c r="E87" s="154"/>
      <c r="F87" s="154"/>
      <c r="G87" s="154"/>
      <c r="H87" s="154"/>
      <c r="I87" s="154">
        <v>1</v>
      </c>
      <c r="J87" s="154"/>
      <c r="K87" s="154">
        <v>1</v>
      </c>
      <c r="L87" s="154"/>
      <c r="M87" s="154"/>
      <c r="N87" s="154"/>
      <c r="O87" s="154"/>
      <c r="P87" s="155"/>
      <c r="Q87" s="156">
        <f t="shared" si="4"/>
        <v>3</v>
      </c>
    </row>
    <row r="88" spans="1:23" x14ac:dyDescent="0.2">
      <c r="A88" s="126">
        <v>77</v>
      </c>
      <c r="B88" s="154">
        <v>21</v>
      </c>
      <c r="C88" s="154">
        <v>1</v>
      </c>
      <c r="D88" s="154"/>
      <c r="E88" s="154"/>
      <c r="F88" s="154"/>
      <c r="G88" s="154">
        <v>1</v>
      </c>
      <c r="H88" s="154"/>
      <c r="I88" s="154"/>
      <c r="J88" s="154"/>
      <c r="K88" s="154"/>
      <c r="L88" s="154">
        <v>1</v>
      </c>
      <c r="M88" s="154"/>
      <c r="N88" s="154"/>
      <c r="O88" s="154"/>
      <c r="P88" s="155"/>
      <c r="Q88" s="156">
        <f t="shared" si="4"/>
        <v>3</v>
      </c>
    </row>
    <row r="89" spans="1:23" x14ac:dyDescent="0.2">
      <c r="A89" s="126">
        <v>78</v>
      </c>
      <c r="B89" s="154">
        <v>22</v>
      </c>
      <c r="C89" s="154">
        <v>1</v>
      </c>
      <c r="D89" s="154"/>
      <c r="E89" s="154"/>
      <c r="F89" s="154"/>
      <c r="G89" s="154">
        <v>1</v>
      </c>
      <c r="H89" s="154"/>
      <c r="I89" s="154"/>
      <c r="J89" s="154"/>
      <c r="K89" s="154"/>
      <c r="L89" s="154"/>
      <c r="M89" s="154">
        <v>1</v>
      </c>
      <c r="N89" s="154"/>
      <c r="O89" s="154"/>
      <c r="P89" s="155"/>
      <c r="Q89" s="156">
        <f t="shared" si="4"/>
        <v>3</v>
      </c>
    </row>
    <row r="90" spans="1:23" x14ac:dyDescent="0.2">
      <c r="A90" s="126">
        <v>79</v>
      </c>
      <c r="B90" s="154">
        <v>21</v>
      </c>
      <c r="C90" s="154">
        <v>1</v>
      </c>
      <c r="D90" s="154"/>
      <c r="E90" s="154"/>
      <c r="F90" s="154"/>
      <c r="G90" s="154"/>
      <c r="H90" s="154"/>
      <c r="I90" s="154">
        <v>1</v>
      </c>
      <c r="J90" s="154"/>
      <c r="K90" s="154"/>
      <c r="L90" s="154"/>
      <c r="M90" s="154"/>
      <c r="N90" s="154">
        <v>1</v>
      </c>
      <c r="O90" s="154"/>
      <c r="P90" s="155"/>
      <c r="Q90" s="156">
        <f t="shared" si="4"/>
        <v>3</v>
      </c>
    </row>
    <row r="91" spans="1:23" x14ac:dyDescent="0.2">
      <c r="A91" s="126">
        <v>80</v>
      </c>
      <c r="B91" s="154">
        <v>20</v>
      </c>
      <c r="C91" s="154">
        <v>1</v>
      </c>
      <c r="D91" s="154"/>
      <c r="E91" s="154"/>
      <c r="F91" s="154"/>
      <c r="G91" s="154">
        <v>1</v>
      </c>
      <c r="H91" s="154"/>
      <c r="I91" s="154"/>
      <c r="J91" s="154"/>
      <c r="K91" s="154"/>
      <c r="L91" s="154">
        <v>1</v>
      </c>
      <c r="M91" s="154"/>
      <c r="N91" s="154"/>
      <c r="O91" s="154"/>
      <c r="P91" s="155"/>
      <c r="Q91" s="156">
        <f t="shared" si="4"/>
        <v>3</v>
      </c>
    </row>
    <row r="92" spans="1:23" x14ac:dyDescent="0.2">
      <c r="A92" s="126" t="s">
        <v>74</v>
      </c>
      <c r="B92" s="127">
        <f>SUBTOTAL(101,Table22[Column2])</f>
        <v>31.237500000000001</v>
      </c>
      <c r="C92" s="127">
        <f>SUBTOTAL(109,Table22[Column23])</f>
        <v>44</v>
      </c>
      <c r="D92" s="127">
        <f>SUBTOTAL(109,Table22[Column22])</f>
        <v>36</v>
      </c>
      <c r="E92" s="127">
        <f>SUBTOTAL(109,Table22[Column3])</f>
        <v>1</v>
      </c>
      <c r="F92" s="127">
        <f>SUBTOTAL(109,Table22[Column4])</f>
        <v>4</v>
      </c>
      <c r="G92" s="127">
        <f>SUBTOTAL(109,Table22[Column5])</f>
        <v>34</v>
      </c>
      <c r="H92" s="127">
        <f>SUBTOTAL(109,Table22[Column6])</f>
        <v>10</v>
      </c>
      <c r="I92" s="127">
        <f>SUBTOTAL(109,Table22[Column7])</f>
        <v>29</v>
      </c>
      <c r="J92" s="127">
        <f>SUBTOTAL(109,Table22[Column8])</f>
        <v>2</v>
      </c>
      <c r="K92" s="127">
        <f>SUBTOTAL(109,Table22[Column9])</f>
        <v>18</v>
      </c>
      <c r="L92" s="127">
        <f>SUBTOTAL(109,Table22[Column92])</f>
        <v>2</v>
      </c>
      <c r="M92" s="127">
        <f>SUBTOTAL(109,Table22[Column10])</f>
        <v>5</v>
      </c>
      <c r="N92" s="127">
        <f>SUBTOTAL(109,Table22[Column11])</f>
        <v>9</v>
      </c>
      <c r="O92" s="127">
        <f>SUBTOTAL(109,Table22[Column12])</f>
        <v>7</v>
      </c>
      <c r="P92" s="129">
        <f>SUBTOTAL(109,Table22[Column13])</f>
        <v>39</v>
      </c>
      <c r="Q92" s="141"/>
    </row>
    <row r="93" spans="1:23" ht="13.5" thickBot="1" x14ac:dyDescent="0.25">
      <c r="A93" s="143" t="s">
        <v>75</v>
      </c>
      <c r="B93" s="144"/>
      <c r="C93" s="153">
        <f>C92/(COUNT(C12:C91)+COUNT(D12:D91))</f>
        <v>0.55000000000000004</v>
      </c>
      <c r="D93" s="153">
        <f>D92/(COUNT(C12:C91)+COUNT(D12:D91))</f>
        <v>0.45</v>
      </c>
      <c r="E93" s="145">
        <f>E92/SUM(E92:J92)</f>
        <v>1.2500000000000001E-2</v>
      </c>
      <c r="F93" s="145">
        <f>F92/SUM(E92:J92)</f>
        <v>0.05</v>
      </c>
      <c r="G93" s="145">
        <f>G92/SUM(E92:J92)</f>
        <v>0.42499999999999999</v>
      </c>
      <c r="H93" s="145">
        <f>H92/SUM(E92:J92)</f>
        <v>0.125</v>
      </c>
      <c r="I93" s="145">
        <f>I92/SUM(E92:J92)</f>
        <v>0.36249999999999999</v>
      </c>
      <c r="J93" s="145">
        <f>J92/SUM(E92:J92)</f>
        <v>2.5000000000000001E-2</v>
      </c>
      <c r="K93" s="145">
        <f>K92/SUM(K92:P92)</f>
        <v>0.22500000000000001</v>
      </c>
      <c r="L93" s="145">
        <f>L92/SUM(L92:Q92)</f>
        <v>3.2258064516129031E-2</v>
      </c>
      <c r="M93" s="145">
        <f>M92/SUM(K92:P92)</f>
        <v>6.25E-2</v>
      </c>
      <c r="N93" s="145">
        <f>N92/SUM(K92:P92)</f>
        <v>0.1125</v>
      </c>
      <c r="O93" s="145">
        <f>O92/SUM(K92:P92)</f>
        <v>8.7499999999999994E-2</v>
      </c>
      <c r="P93" s="146">
        <f>P92/SUM(K92:P92)</f>
        <v>0.48749999999999999</v>
      </c>
      <c r="Q93" s="117"/>
    </row>
    <row r="95" spans="1:23" x14ac:dyDescent="0.2">
      <c r="I95" s="3"/>
    </row>
    <row r="96" spans="1:23" x14ac:dyDescent="0.2">
      <c r="N96" s="3"/>
    </row>
    <row r="165" spans="4:12" x14ac:dyDescent="0.2">
      <c r="I165" s="90"/>
    </row>
    <row r="166" spans="4:12" x14ac:dyDescent="0.2">
      <c r="I166" s="91"/>
      <c r="L166" s="89"/>
    </row>
    <row r="167" spans="4:12" x14ac:dyDescent="0.2">
      <c r="D167" s="89"/>
      <c r="E167" s="88"/>
      <c r="I167" s="91"/>
      <c r="L167" s="89"/>
    </row>
    <row r="168" spans="4:12" x14ac:dyDescent="0.2">
      <c r="D168" s="89"/>
      <c r="I168" s="91"/>
      <c r="L168" s="89"/>
    </row>
    <row r="169" spans="4:12" x14ac:dyDescent="0.2">
      <c r="D169" s="89"/>
      <c r="I169" s="91"/>
      <c r="L169" s="89"/>
    </row>
    <row r="170" spans="4:12" x14ac:dyDescent="0.2">
      <c r="D170" s="89"/>
      <c r="I170" s="91"/>
      <c r="L170" s="89"/>
    </row>
    <row r="171" spans="4:12" x14ac:dyDescent="0.2">
      <c r="D171" s="89"/>
      <c r="I171" s="91"/>
      <c r="L171" s="89"/>
    </row>
    <row r="172" spans="4:12" x14ac:dyDescent="0.2">
      <c r="D172" s="89"/>
      <c r="I172" s="92"/>
      <c r="L172" s="89"/>
    </row>
    <row r="173" spans="4:12" x14ac:dyDescent="0.2">
      <c r="D173" s="89"/>
      <c r="I173" s="91"/>
      <c r="L173" s="89"/>
    </row>
    <row r="174" spans="4:12" x14ac:dyDescent="0.2">
      <c r="D174" s="89"/>
      <c r="H174">
        <v>3.4169999999999998</v>
      </c>
      <c r="I174" s="91">
        <f>+H174*25</f>
        <v>85.424999999999997</v>
      </c>
      <c r="L174" s="89"/>
    </row>
    <row r="175" spans="4:12" x14ac:dyDescent="0.2">
      <c r="D175" s="89"/>
      <c r="I175" s="91"/>
    </row>
    <row r="176" spans="4:12" x14ac:dyDescent="0.2">
      <c r="I176" s="91"/>
    </row>
    <row r="177" spans="9:12" x14ac:dyDescent="0.2">
      <c r="I177" s="91"/>
    </row>
    <row r="178" spans="9:12" x14ac:dyDescent="0.2">
      <c r="L178" s="88" t="s">
        <v>165</v>
      </c>
    </row>
  </sheetData>
  <mergeCells count="8">
    <mergeCell ref="A2:P2"/>
    <mergeCell ref="A3:P3"/>
    <mergeCell ref="Q9:Q10"/>
    <mergeCell ref="E9:J9"/>
    <mergeCell ref="B9:B10"/>
    <mergeCell ref="A9:A10"/>
    <mergeCell ref="K9:P9"/>
    <mergeCell ref="C9:D9"/>
  </mergeCells>
  <conditionalFormatting sqref="Q12">
    <cfRule type="containsText" dxfId="79" priority="2" stopIfTrue="1" operator="containsText" text="3">
      <formula>NOT(ISERROR(SEARCH("3",Q12)))</formula>
    </cfRule>
    <cfRule type="containsText" dxfId="78" priority="3" stopIfTrue="1" operator="containsText" text="3">
      <formula>NOT(ISERROR(SEARCH("3",Q12)))</formula>
    </cfRule>
  </conditionalFormatting>
  <conditionalFormatting sqref="Q12:Q91">
    <cfRule type="containsText" dxfId="77" priority="1" stopIfTrue="1" operator="containsText" text="3">
      <formula>NOT(ISERROR(SEARCH("3",Q12)))</formula>
    </cfRule>
  </conditionalFormatting>
  <printOptions horizontalCentered="1"/>
  <pageMargins left="1.1023622047244095" right="0.27559055118110237" top="0.39370078740157483" bottom="0.39370078740157483" header="0.31496062992125984" footer="0.31496062992125984"/>
  <pageSetup paperSize="9" scale="55" orientation="portrait" horizontalDpi="4294967292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J13" sqref="J13"/>
    </sheetView>
  </sheetViews>
  <sheetFormatPr defaultRowHeight="12.75" x14ac:dyDescent="0.2"/>
  <sheetData>
    <row r="21" spans="3:3" x14ac:dyDescent="0.2">
      <c r="C21" s="1" t="s">
        <v>114</v>
      </c>
    </row>
    <row r="22" spans="3:3" x14ac:dyDescent="0.2">
      <c r="C22" s="1" t="s">
        <v>111</v>
      </c>
    </row>
    <row r="23" spans="3:3" x14ac:dyDescent="0.2">
      <c r="C23" s="1" t="s">
        <v>113</v>
      </c>
    </row>
    <row r="24" spans="3:3" x14ac:dyDescent="0.2">
      <c r="C24" s="1" t="s">
        <v>112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C25"/>
  <sheetViews>
    <sheetView workbookViewId="0">
      <selection activeCell="I23" sqref="I23"/>
    </sheetView>
  </sheetViews>
  <sheetFormatPr defaultRowHeight="12.75" x14ac:dyDescent="0.2"/>
  <sheetData>
    <row r="22" spans="3:3" x14ac:dyDescent="0.2">
      <c r="C22" s="1" t="s">
        <v>137</v>
      </c>
    </row>
    <row r="23" spans="3:3" x14ac:dyDescent="0.2">
      <c r="C23" s="1" t="s">
        <v>138</v>
      </c>
    </row>
    <row r="24" spans="3:3" x14ac:dyDescent="0.2">
      <c r="C24" s="1" t="s">
        <v>139</v>
      </c>
    </row>
    <row r="25" spans="3:3" x14ac:dyDescent="0.2">
      <c r="C25" s="1" t="s">
        <v>140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I22" sqref="I22"/>
    </sheetView>
  </sheetViews>
  <sheetFormatPr defaultRowHeight="12.75" x14ac:dyDescent="0.2"/>
  <sheetData>
    <row r="21" spans="3:3" x14ac:dyDescent="0.2">
      <c r="C21" s="1" t="s">
        <v>136</v>
      </c>
    </row>
    <row r="22" spans="3:3" x14ac:dyDescent="0.2">
      <c r="C22" s="1" t="s">
        <v>135</v>
      </c>
    </row>
    <row r="23" spans="3:3" x14ac:dyDescent="0.2">
      <c r="C23" s="1" t="s">
        <v>93</v>
      </c>
    </row>
    <row r="24" spans="3:3" x14ac:dyDescent="0.2">
      <c r="C24" s="1" t="s">
        <v>94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workbookViewId="0">
      <selection activeCell="M9" sqref="M9"/>
    </sheetView>
  </sheetViews>
  <sheetFormatPr defaultRowHeight="12.75" x14ac:dyDescent="0.2"/>
  <cols>
    <col min="9" max="9" width="12.7109375" customWidth="1"/>
  </cols>
  <sheetData>
    <row r="2" spans="2:9" ht="15" x14ac:dyDescent="0.25">
      <c r="C2" s="209" t="s">
        <v>161</v>
      </c>
      <c r="D2" s="209"/>
      <c r="E2" s="209"/>
      <c r="F2" s="209"/>
      <c r="G2" s="209"/>
      <c r="H2" s="209"/>
      <c r="I2" s="209"/>
    </row>
    <row r="4" spans="2:9" x14ac:dyDescent="0.2">
      <c r="C4" s="8" t="s">
        <v>19</v>
      </c>
      <c r="D4" s="183" t="s">
        <v>80</v>
      </c>
      <c r="E4" s="184"/>
      <c r="F4" s="185"/>
      <c r="G4" s="30" t="s">
        <v>81</v>
      </c>
      <c r="H4" s="77" t="s">
        <v>162</v>
      </c>
      <c r="I4" s="77" t="s">
        <v>163</v>
      </c>
    </row>
    <row r="5" spans="2:9" x14ac:dyDescent="0.2">
      <c r="C5" s="78" t="s">
        <v>1</v>
      </c>
      <c r="D5" s="210" t="s">
        <v>141</v>
      </c>
      <c r="E5" s="211"/>
      <c r="F5" s="212"/>
      <c r="G5" s="79">
        <f>+kuesioner!J100</f>
        <v>3.5375000000000001</v>
      </c>
      <c r="H5" s="80">
        <f t="shared" ref="H5:H13" si="0">+G5*25</f>
        <v>88.4375</v>
      </c>
      <c r="I5" s="81" t="s">
        <v>94</v>
      </c>
    </row>
    <row r="6" spans="2:9" x14ac:dyDescent="0.2">
      <c r="C6" s="78" t="s">
        <v>2</v>
      </c>
      <c r="D6" s="210" t="s">
        <v>82</v>
      </c>
      <c r="E6" s="211"/>
      <c r="F6" s="212"/>
      <c r="G6" s="79">
        <f>+kuesioner!J101</f>
        <v>3.625</v>
      </c>
      <c r="H6" s="80">
        <f t="shared" si="0"/>
        <v>90.625</v>
      </c>
      <c r="I6" s="82" t="s">
        <v>94</v>
      </c>
    </row>
    <row r="7" spans="2:9" x14ac:dyDescent="0.2">
      <c r="C7" s="78" t="s">
        <v>3</v>
      </c>
      <c r="D7" s="179" t="s">
        <v>117</v>
      </c>
      <c r="E7" s="207"/>
      <c r="F7" s="208"/>
      <c r="G7" s="79">
        <f>+kuesioner!J102</f>
        <v>3.55</v>
      </c>
      <c r="H7" s="80">
        <f t="shared" si="0"/>
        <v>88.75</v>
      </c>
      <c r="I7" s="82" t="s">
        <v>94</v>
      </c>
    </row>
    <row r="8" spans="2:9" x14ac:dyDescent="0.2">
      <c r="C8" s="78" t="s">
        <v>4</v>
      </c>
      <c r="D8" s="179" t="s">
        <v>142</v>
      </c>
      <c r="E8" s="207"/>
      <c r="F8" s="208"/>
      <c r="G8" s="79">
        <f>+kuesioner!J103</f>
        <v>3.8875000000000002</v>
      </c>
      <c r="H8" s="80">
        <f t="shared" si="0"/>
        <v>97.1875</v>
      </c>
      <c r="I8" s="82" t="s">
        <v>94</v>
      </c>
    </row>
    <row r="9" spans="2:9" x14ac:dyDescent="0.2">
      <c r="C9" s="78" t="s">
        <v>5</v>
      </c>
      <c r="D9" s="179" t="s">
        <v>143</v>
      </c>
      <c r="E9" s="207"/>
      <c r="F9" s="208"/>
      <c r="G9" s="79">
        <f>+kuesioner!J104</f>
        <v>3.625</v>
      </c>
      <c r="H9" s="80">
        <f t="shared" si="0"/>
        <v>90.625</v>
      </c>
      <c r="I9" s="82" t="s">
        <v>94</v>
      </c>
    </row>
    <row r="10" spans="2:9" x14ac:dyDescent="0.2">
      <c r="C10" s="78" t="s">
        <v>6</v>
      </c>
      <c r="D10" s="179" t="s">
        <v>144</v>
      </c>
      <c r="E10" s="207"/>
      <c r="F10" s="208"/>
      <c r="G10" s="79">
        <f>+kuesioner!J105</f>
        <v>3.6749999999999998</v>
      </c>
      <c r="H10" s="80">
        <f t="shared" si="0"/>
        <v>91.875</v>
      </c>
      <c r="I10" s="82" t="s">
        <v>94</v>
      </c>
    </row>
    <row r="11" spans="2:9" x14ac:dyDescent="0.2">
      <c r="C11" s="78" t="s">
        <v>7</v>
      </c>
      <c r="D11" s="179" t="s">
        <v>145</v>
      </c>
      <c r="E11" s="207"/>
      <c r="F11" s="208"/>
      <c r="G11" s="79">
        <f>+kuesioner!J106</f>
        <v>3.6375000000000002</v>
      </c>
      <c r="H11" s="80">
        <f t="shared" si="0"/>
        <v>90.9375</v>
      </c>
      <c r="I11" s="82" t="s">
        <v>94</v>
      </c>
    </row>
    <row r="12" spans="2:9" x14ac:dyDescent="0.2">
      <c r="C12" s="78" t="s">
        <v>8</v>
      </c>
      <c r="D12" s="179" t="s">
        <v>118</v>
      </c>
      <c r="E12" s="207"/>
      <c r="F12" s="208"/>
      <c r="G12" s="79">
        <f>+kuesioner!J107</f>
        <v>3.5249999999999999</v>
      </c>
      <c r="H12" s="80">
        <f t="shared" si="0"/>
        <v>88.125</v>
      </c>
      <c r="I12" s="82" t="s">
        <v>94</v>
      </c>
    </row>
    <row r="13" spans="2:9" x14ac:dyDescent="0.2">
      <c r="C13" s="78" t="s">
        <v>9</v>
      </c>
      <c r="D13" s="179" t="s">
        <v>146</v>
      </c>
      <c r="E13" s="207"/>
      <c r="F13" s="208"/>
      <c r="G13" s="79">
        <f>+kuesioner!J108</f>
        <v>3.9125000000000001</v>
      </c>
      <c r="H13" s="80">
        <f t="shared" si="0"/>
        <v>97.8125</v>
      </c>
      <c r="I13" s="82" t="s">
        <v>94</v>
      </c>
    </row>
    <row r="16" spans="2:9" x14ac:dyDescent="0.2">
      <c r="B16" s="7" t="s">
        <v>25</v>
      </c>
      <c r="C16" s="76"/>
      <c r="D16" s="76"/>
      <c r="E16" s="76"/>
      <c r="F16" s="76"/>
      <c r="G16" s="76"/>
      <c r="H16" s="83"/>
      <c r="I16" s="76"/>
    </row>
    <row r="17" spans="2:13" x14ac:dyDescent="0.2">
      <c r="B17" s="68" t="s">
        <v>26</v>
      </c>
      <c r="C17" s="69"/>
      <c r="D17" s="69" t="s">
        <v>149</v>
      </c>
      <c r="E17" s="69"/>
      <c r="F17" s="68" t="s">
        <v>28</v>
      </c>
      <c r="G17" s="69"/>
      <c r="H17" s="69" t="s">
        <v>151</v>
      </c>
      <c r="I17" s="69"/>
    </row>
    <row r="18" spans="2:13" x14ac:dyDescent="0.2">
      <c r="B18" s="68" t="s">
        <v>27</v>
      </c>
      <c r="C18" s="69"/>
      <c r="D18" s="69" t="s">
        <v>150</v>
      </c>
      <c r="E18" s="69"/>
      <c r="F18" s="68" t="s">
        <v>29</v>
      </c>
      <c r="G18" s="69"/>
      <c r="H18" s="69" t="s">
        <v>152</v>
      </c>
      <c r="I18" s="69"/>
    </row>
    <row r="19" spans="2:13" x14ac:dyDescent="0.2">
      <c r="M19" t="s">
        <v>164</v>
      </c>
    </row>
    <row r="21" spans="2:13" ht="15" x14ac:dyDescent="0.2">
      <c r="B21" s="87"/>
    </row>
    <row r="25" spans="2:13" x14ac:dyDescent="0.2">
      <c r="B25" s="88"/>
    </row>
    <row r="39" spans="15:16" x14ac:dyDescent="0.2">
      <c r="O39">
        <v>3.4180000000000001</v>
      </c>
      <c r="P39">
        <f>+O39*25</f>
        <v>85.45</v>
      </c>
    </row>
  </sheetData>
  <mergeCells count="11">
    <mergeCell ref="D9:F9"/>
    <mergeCell ref="D10:F10"/>
    <mergeCell ref="D11:F11"/>
    <mergeCell ref="D12:F12"/>
    <mergeCell ref="D13:F13"/>
    <mergeCell ref="D8:F8"/>
    <mergeCell ref="C2:I2"/>
    <mergeCell ref="D4:F4"/>
    <mergeCell ref="D5:F5"/>
    <mergeCell ref="D6:F6"/>
    <mergeCell ref="D7:F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9"/>
  <sheetViews>
    <sheetView showGridLines="0" topLeftCell="A75" zoomScaleSheetLayoutView="100" workbookViewId="0">
      <selection activeCell="O93" sqref="O93:O94"/>
    </sheetView>
  </sheetViews>
  <sheetFormatPr defaultColWidth="9.140625" defaultRowHeight="12.75" outlineLevelRow="1" x14ac:dyDescent="0.2"/>
  <cols>
    <col min="1" max="1" width="6.85546875" style="4" customWidth="1"/>
    <col min="2" max="5" width="9.5703125" style="4" customWidth="1"/>
    <col min="6" max="6" width="9" style="4" customWidth="1"/>
    <col min="7" max="8" width="9.5703125" style="4" customWidth="1"/>
    <col min="9" max="9" width="10.5703125" style="4" customWidth="1"/>
    <col min="10" max="11" width="10.140625" style="4" customWidth="1"/>
    <col min="12" max="16" width="6.7109375" style="4" customWidth="1"/>
    <col min="17" max="17" width="11.42578125" style="4" customWidth="1"/>
    <col min="18" max="18" width="2" style="4" customWidth="1"/>
    <col min="19" max="16384" width="9.140625" style="4"/>
  </cols>
  <sheetData>
    <row r="1" spans="1:22" ht="14.25" customHeight="1" x14ac:dyDescent="0.2"/>
    <row r="2" spans="1:22" ht="15.75" x14ac:dyDescent="0.25">
      <c r="A2" s="171" t="s">
        <v>116</v>
      </c>
      <c r="B2" s="171"/>
      <c r="C2" s="171"/>
      <c r="D2" s="171"/>
      <c r="E2" s="171"/>
      <c r="F2" s="171"/>
      <c r="G2" s="171"/>
      <c r="H2" s="171"/>
      <c r="I2" s="171"/>
      <c r="J2" s="171"/>
      <c r="K2" s="93"/>
      <c r="L2" s="38"/>
      <c r="M2" s="38"/>
      <c r="N2" s="38"/>
      <c r="P2" s="5"/>
    </row>
    <row r="3" spans="1:22" ht="15.75" x14ac:dyDescent="0.25">
      <c r="A3" s="171" t="s">
        <v>20</v>
      </c>
      <c r="B3" s="171"/>
      <c r="C3" s="171"/>
      <c r="D3" s="171"/>
      <c r="E3" s="171"/>
      <c r="F3" s="171"/>
      <c r="G3" s="171"/>
      <c r="H3" s="171"/>
      <c r="I3" s="171"/>
      <c r="J3" s="171"/>
      <c r="K3" s="93"/>
      <c r="L3" s="38"/>
      <c r="M3" s="38"/>
      <c r="N3" s="38"/>
      <c r="O3" s="38"/>
      <c r="P3" s="38"/>
    </row>
    <row r="4" spans="1:22" ht="15" x14ac:dyDescent="0.2">
      <c r="B4" s="6" t="s">
        <v>21</v>
      </c>
      <c r="C4" s="6"/>
      <c r="D4" s="6"/>
      <c r="E4" s="58" t="s">
        <v>125</v>
      </c>
      <c r="F4" s="76" t="s">
        <v>159</v>
      </c>
    </row>
    <row r="5" spans="1:22" ht="15" x14ac:dyDescent="0.2">
      <c r="B5" s="57" t="s">
        <v>160</v>
      </c>
      <c r="E5" s="58"/>
      <c r="F5" s="76"/>
    </row>
    <row r="6" spans="1:22" ht="12.6" customHeight="1" x14ac:dyDescent="0.2">
      <c r="A6" s="175" t="s">
        <v>77</v>
      </c>
      <c r="B6" s="176" t="s">
        <v>0</v>
      </c>
      <c r="C6" s="176"/>
      <c r="D6" s="176"/>
      <c r="E6" s="176"/>
      <c r="F6" s="176"/>
      <c r="G6" s="176"/>
      <c r="H6" s="176"/>
      <c r="I6" s="176"/>
      <c r="J6" s="176"/>
      <c r="K6" s="100"/>
      <c r="L6" s="7"/>
      <c r="M6" s="7"/>
      <c r="N6" s="7"/>
      <c r="O6" s="7"/>
      <c r="P6" s="7"/>
    </row>
    <row r="7" spans="1:22" ht="12.6" customHeight="1" x14ac:dyDescent="0.2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01"/>
      <c r="L7" s="7"/>
      <c r="M7" s="7"/>
      <c r="N7" s="7"/>
      <c r="O7" s="7"/>
      <c r="P7" s="7"/>
    </row>
    <row r="8" spans="1:22" x14ac:dyDescent="0.2">
      <c r="A8" s="175"/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9" t="s">
        <v>8</v>
      </c>
      <c r="J8" s="8" t="s">
        <v>9</v>
      </c>
      <c r="K8" s="102"/>
      <c r="L8" s="10" t="s">
        <v>97</v>
      </c>
      <c r="M8" s="10"/>
      <c r="N8" s="10"/>
      <c r="O8" s="10"/>
      <c r="P8" s="10"/>
    </row>
    <row r="9" spans="1:22" ht="12.6" customHeight="1" outlineLevel="1" x14ac:dyDescent="0.2">
      <c r="A9" s="111">
        <v>1</v>
      </c>
      <c r="B9" s="112">
        <v>4</v>
      </c>
      <c r="C9" s="112">
        <v>4</v>
      </c>
      <c r="D9" s="112">
        <v>4</v>
      </c>
      <c r="E9" s="112">
        <v>4</v>
      </c>
      <c r="F9" s="112">
        <v>4</v>
      </c>
      <c r="G9" s="112">
        <v>4</v>
      </c>
      <c r="H9" s="112">
        <v>4</v>
      </c>
      <c r="I9" s="113">
        <v>4</v>
      </c>
      <c r="J9" s="112">
        <v>4</v>
      </c>
      <c r="K9" s="103"/>
      <c r="L9" s="11">
        <f>COUNTBLANK(B10:J10)</f>
        <v>0</v>
      </c>
      <c r="M9" s="11"/>
      <c r="N9" s="11"/>
      <c r="O9" s="11"/>
      <c r="P9" s="11"/>
      <c r="T9" s="4" t="s">
        <v>78</v>
      </c>
      <c r="U9" s="12" t="s">
        <v>79</v>
      </c>
      <c r="V9" s="4">
        <f>1/9</f>
        <v>0.1111111111111111</v>
      </c>
    </row>
    <row r="10" spans="1:22" ht="12.6" customHeight="1" outlineLevel="1" x14ac:dyDescent="0.2">
      <c r="A10" s="86">
        <v>2</v>
      </c>
      <c r="B10" s="112">
        <v>4</v>
      </c>
      <c r="C10" s="112">
        <v>4</v>
      </c>
      <c r="D10" s="112">
        <v>4</v>
      </c>
      <c r="E10" s="112">
        <v>4</v>
      </c>
      <c r="F10" s="112">
        <v>4</v>
      </c>
      <c r="G10" s="112">
        <v>4</v>
      </c>
      <c r="H10" s="112">
        <v>4</v>
      </c>
      <c r="I10" s="113">
        <v>4</v>
      </c>
      <c r="J10" s="112">
        <v>4</v>
      </c>
      <c r="K10" s="103"/>
      <c r="L10" s="11">
        <f>COUNTBLANK(B11:J11)</f>
        <v>0</v>
      </c>
      <c r="M10" s="11"/>
      <c r="N10" s="11"/>
      <c r="O10" s="11"/>
      <c r="P10" s="11"/>
    </row>
    <row r="11" spans="1:22" ht="12.6" customHeight="1" outlineLevel="1" x14ac:dyDescent="0.2">
      <c r="A11" s="86">
        <v>3</v>
      </c>
      <c r="B11" s="112">
        <v>4</v>
      </c>
      <c r="C11" s="112">
        <v>4</v>
      </c>
      <c r="D11" s="112">
        <v>4</v>
      </c>
      <c r="E11" s="112">
        <v>4</v>
      </c>
      <c r="F11" s="112">
        <v>4</v>
      </c>
      <c r="G11" s="112">
        <v>4</v>
      </c>
      <c r="H11" s="112">
        <v>4</v>
      </c>
      <c r="I11" s="113">
        <v>4</v>
      </c>
      <c r="J11" s="112">
        <v>4</v>
      </c>
      <c r="K11" s="103"/>
      <c r="L11" s="11">
        <f>COUNTBLANK(B12:J12)</f>
        <v>0</v>
      </c>
      <c r="M11" s="11"/>
      <c r="N11" s="11"/>
      <c r="O11" s="11"/>
      <c r="P11" s="11"/>
    </row>
    <row r="12" spans="1:22" ht="12.6" customHeight="1" outlineLevel="1" x14ac:dyDescent="0.2">
      <c r="A12" s="86">
        <v>4</v>
      </c>
      <c r="B12" s="112">
        <v>4</v>
      </c>
      <c r="C12" s="112">
        <v>4</v>
      </c>
      <c r="D12" s="112">
        <v>4</v>
      </c>
      <c r="E12" s="112">
        <v>4</v>
      </c>
      <c r="F12" s="112">
        <v>4</v>
      </c>
      <c r="G12" s="112">
        <v>4</v>
      </c>
      <c r="H12" s="112">
        <v>4</v>
      </c>
      <c r="I12" s="113">
        <v>4</v>
      </c>
      <c r="J12" s="112">
        <v>4</v>
      </c>
      <c r="K12" s="103"/>
      <c r="L12" s="11">
        <f>COUNTBLANK(B13:J13)</f>
        <v>0</v>
      </c>
      <c r="M12" s="11"/>
      <c r="N12" s="11"/>
      <c r="O12" s="11"/>
      <c r="P12" s="11"/>
    </row>
    <row r="13" spans="1:22" ht="12.6" customHeight="1" outlineLevel="1" x14ac:dyDescent="0.2">
      <c r="A13" s="111">
        <v>5</v>
      </c>
      <c r="B13" s="112">
        <v>4</v>
      </c>
      <c r="C13" s="112">
        <v>4</v>
      </c>
      <c r="D13" s="112">
        <v>4</v>
      </c>
      <c r="E13" s="112">
        <v>4</v>
      </c>
      <c r="F13" s="112">
        <v>4</v>
      </c>
      <c r="G13" s="112">
        <v>4</v>
      </c>
      <c r="H13" s="112">
        <v>4</v>
      </c>
      <c r="I13" s="113">
        <v>4</v>
      </c>
      <c r="J13" s="112">
        <v>4</v>
      </c>
      <c r="K13" s="103"/>
      <c r="L13" s="11">
        <v>0</v>
      </c>
      <c r="M13" s="11"/>
      <c r="N13" s="11"/>
      <c r="O13" s="11"/>
      <c r="P13" s="11"/>
    </row>
    <row r="14" spans="1:22" ht="12.6" customHeight="1" outlineLevel="1" x14ac:dyDescent="0.2">
      <c r="A14" s="86">
        <v>6</v>
      </c>
      <c r="B14" s="112">
        <v>4</v>
      </c>
      <c r="C14" s="112">
        <v>4</v>
      </c>
      <c r="D14" s="112">
        <v>4</v>
      </c>
      <c r="E14" s="112">
        <v>4</v>
      </c>
      <c r="F14" s="112">
        <v>4</v>
      </c>
      <c r="G14" s="112">
        <v>4</v>
      </c>
      <c r="H14" s="112">
        <v>4</v>
      </c>
      <c r="I14" s="113">
        <v>4</v>
      </c>
      <c r="J14" s="112">
        <v>4</v>
      </c>
      <c r="K14" s="103"/>
      <c r="L14" s="11">
        <f t="shared" ref="L14:L77" si="0">COUNTBLANK(B15:J15)</f>
        <v>0</v>
      </c>
      <c r="M14" s="11"/>
      <c r="N14" s="11"/>
      <c r="O14" s="11"/>
      <c r="P14" s="11"/>
    </row>
    <row r="15" spans="1:22" ht="12.6" customHeight="1" outlineLevel="1" x14ac:dyDescent="0.2">
      <c r="A15" s="86">
        <v>7</v>
      </c>
      <c r="B15" s="112">
        <v>4</v>
      </c>
      <c r="C15" s="112">
        <v>4</v>
      </c>
      <c r="D15" s="112">
        <v>4</v>
      </c>
      <c r="E15" s="112">
        <v>4</v>
      </c>
      <c r="F15" s="112">
        <v>4</v>
      </c>
      <c r="G15" s="112">
        <v>4</v>
      </c>
      <c r="H15" s="112">
        <v>4</v>
      </c>
      <c r="I15" s="113">
        <v>4</v>
      </c>
      <c r="J15" s="112">
        <v>4</v>
      </c>
      <c r="K15" s="103"/>
      <c r="L15" s="11">
        <f t="shared" si="0"/>
        <v>0</v>
      </c>
      <c r="M15" s="11"/>
      <c r="N15" s="11"/>
      <c r="O15" s="11"/>
      <c r="P15" s="11"/>
    </row>
    <row r="16" spans="1:22" ht="12.6" customHeight="1" outlineLevel="1" x14ac:dyDescent="0.2">
      <c r="A16" s="86">
        <v>8</v>
      </c>
      <c r="B16" s="112">
        <v>4</v>
      </c>
      <c r="C16" s="112">
        <v>4</v>
      </c>
      <c r="D16" s="112">
        <v>4</v>
      </c>
      <c r="E16" s="112">
        <v>4</v>
      </c>
      <c r="F16" s="112">
        <v>4</v>
      </c>
      <c r="G16" s="112">
        <v>4</v>
      </c>
      <c r="H16" s="112">
        <v>4</v>
      </c>
      <c r="I16" s="113">
        <v>4</v>
      </c>
      <c r="J16" s="112">
        <v>4</v>
      </c>
      <c r="K16" s="103"/>
      <c r="L16" s="11">
        <f t="shared" si="0"/>
        <v>0</v>
      </c>
      <c r="M16" s="11"/>
      <c r="N16" s="11"/>
      <c r="O16" s="11"/>
      <c r="P16" s="11"/>
    </row>
    <row r="17" spans="1:17" ht="12.6" customHeight="1" outlineLevel="1" x14ac:dyDescent="0.2">
      <c r="A17" s="111">
        <v>9</v>
      </c>
      <c r="B17" s="112">
        <v>4</v>
      </c>
      <c r="C17" s="112">
        <v>4</v>
      </c>
      <c r="D17" s="112">
        <v>4</v>
      </c>
      <c r="E17" s="112">
        <v>4</v>
      </c>
      <c r="F17" s="112">
        <v>4</v>
      </c>
      <c r="G17" s="112">
        <v>4</v>
      </c>
      <c r="H17" s="112">
        <v>4</v>
      </c>
      <c r="I17" s="113">
        <v>4</v>
      </c>
      <c r="J17" s="112">
        <v>4</v>
      </c>
      <c r="K17" s="103"/>
      <c r="L17" s="11">
        <f t="shared" si="0"/>
        <v>0</v>
      </c>
      <c r="M17" s="11"/>
      <c r="N17" s="11"/>
      <c r="O17" s="11"/>
      <c r="P17" s="11"/>
    </row>
    <row r="18" spans="1:17" ht="12.6" customHeight="1" outlineLevel="1" x14ac:dyDescent="0.2">
      <c r="A18" s="86">
        <v>10</v>
      </c>
      <c r="B18" s="112">
        <v>4</v>
      </c>
      <c r="C18" s="112">
        <v>4</v>
      </c>
      <c r="D18" s="112">
        <v>4</v>
      </c>
      <c r="E18" s="112">
        <v>4</v>
      </c>
      <c r="F18" s="112">
        <v>4</v>
      </c>
      <c r="G18" s="112">
        <v>4</v>
      </c>
      <c r="H18" s="112">
        <v>4</v>
      </c>
      <c r="I18" s="113">
        <v>4</v>
      </c>
      <c r="J18" s="112">
        <v>4</v>
      </c>
      <c r="K18" s="103"/>
      <c r="L18" s="11">
        <f t="shared" si="0"/>
        <v>0</v>
      </c>
      <c r="M18" s="11"/>
      <c r="N18" s="11"/>
      <c r="O18" s="11"/>
      <c r="P18" s="11"/>
    </row>
    <row r="19" spans="1:17" ht="12.6" customHeight="1" outlineLevel="1" x14ac:dyDescent="0.2">
      <c r="A19" s="86">
        <v>11</v>
      </c>
      <c r="B19" s="112">
        <v>3</v>
      </c>
      <c r="C19" s="112">
        <v>3</v>
      </c>
      <c r="D19" s="112">
        <v>4</v>
      </c>
      <c r="E19" s="112">
        <v>3</v>
      </c>
      <c r="F19" s="112">
        <v>3</v>
      </c>
      <c r="G19" s="112">
        <v>3</v>
      </c>
      <c r="H19" s="112">
        <v>4</v>
      </c>
      <c r="I19" s="113">
        <v>3</v>
      </c>
      <c r="J19" s="112">
        <v>4</v>
      </c>
      <c r="K19" s="103"/>
      <c r="L19" s="11">
        <f t="shared" si="0"/>
        <v>0</v>
      </c>
      <c r="M19" s="11"/>
      <c r="N19" s="11"/>
      <c r="O19" s="11"/>
      <c r="P19" s="11"/>
    </row>
    <row r="20" spans="1:17" ht="12.6" customHeight="1" outlineLevel="1" x14ac:dyDescent="0.2">
      <c r="A20" s="86">
        <v>12</v>
      </c>
      <c r="B20" s="112">
        <v>3</v>
      </c>
      <c r="C20" s="112">
        <v>3</v>
      </c>
      <c r="D20" s="112">
        <v>3</v>
      </c>
      <c r="E20" s="112">
        <v>3</v>
      </c>
      <c r="F20" s="112">
        <v>3</v>
      </c>
      <c r="G20" s="112">
        <v>3</v>
      </c>
      <c r="H20" s="112">
        <v>3</v>
      </c>
      <c r="I20" s="113">
        <v>3</v>
      </c>
      <c r="J20" s="112">
        <v>4</v>
      </c>
      <c r="K20" s="103"/>
      <c r="L20" s="85">
        <f t="shared" si="0"/>
        <v>0</v>
      </c>
      <c r="M20" s="85"/>
      <c r="N20" s="85"/>
      <c r="O20" s="85"/>
      <c r="P20" s="85"/>
      <c r="Q20" s="76"/>
    </row>
    <row r="21" spans="1:17" ht="12.6" customHeight="1" outlineLevel="1" x14ac:dyDescent="0.2">
      <c r="A21" s="111">
        <v>13</v>
      </c>
      <c r="B21" s="112">
        <v>3</v>
      </c>
      <c r="C21" s="112">
        <v>3</v>
      </c>
      <c r="D21" s="112">
        <v>4</v>
      </c>
      <c r="E21" s="112">
        <v>3</v>
      </c>
      <c r="F21" s="112">
        <v>3</v>
      </c>
      <c r="G21" s="112">
        <v>3</v>
      </c>
      <c r="H21" s="112">
        <v>4</v>
      </c>
      <c r="I21" s="113">
        <v>3</v>
      </c>
      <c r="J21" s="112">
        <v>4</v>
      </c>
      <c r="K21" s="103"/>
      <c r="L21" s="11">
        <v>0</v>
      </c>
      <c r="M21" s="11"/>
      <c r="N21" s="11"/>
      <c r="O21" s="11"/>
      <c r="P21" s="11"/>
    </row>
    <row r="22" spans="1:17" ht="12.6" customHeight="1" outlineLevel="1" x14ac:dyDescent="0.2">
      <c r="A22" s="86">
        <v>14</v>
      </c>
      <c r="B22" s="112">
        <v>4</v>
      </c>
      <c r="C22" s="112">
        <v>4</v>
      </c>
      <c r="D22" s="112">
        <v>4</v>
      </c>
      <c r="E22" s="112">
        <v>4</v>
      </c>
      <c r="F22" s="112">
        <v>4</v>
      </c>
      <c r="G22" s="112">
        <v>4</v>
      </c>
      <c r="H22" s="112">
        <v>4</v>
      </c>
      <c r="I22" s="113">
        <v>4</v>
      </c>
      <c r="J22" s="112">
        <v>4</v>
      </c>
      <c r="K22" s="103"/>
      <c r="L22" s="11">
        <f t="shared" si="0"/>
        <v>0</v>
      </c>
      <c r="M22" s="11"/>
      <c r="N22" s="11"/>
      <c r="O22" s="11"/>
      <c r="P22" s="11"/>
    </row>
    <row r="23" spans="1:17" ht="12.6" customHeight="1" outlineLevel="1" x14ac:dyDescent="0.2">
      <c r="A23" s="86">
        <v>15</v>
      </c>
      <c r="B23" s="112">
        <v>3</v>
      </c>
      <c r="C23" s="112">
        <v>3</v>
      </c>
      <c r="D23" s="112">
        <v>3</v>
      </c>
      <c r="E23" s="112">
        <v>4</v>
      </c>
      <c r="F23" s="112">
        <v>3</v>
      </c>
      <c r="G23" s="112">
        <v>3</v>
      </c>
      <c r="H23" s="112">
        <v>3</v>
      </c>
      <c r="I23" s="113">
        <v>3</v>
      </c>
      <c r="J23" s="112">
        <v>4</v>
      </c>
      <c r="K23" s="103"/>
      <c r="L23" s="85">
        <f t="shared" si="0"/>
        <v>0</v>
      </c>
      <c r="M23" s="11"/>
      <c r="N23" s="11"/>
      <c r="O23" s="11"/>
      <c r="P23" s="11"/>
    </row>
    <row r="24" spans="1:17" ht="12.6" customHeight="1" outlineLevel="1" x14ac:dyDescent="0.2">
      <c r="A24" s="86">
        <v>16</v>
      </c>
      <c r="B24" s="112">
        <v>3</v>
      </c>
      <c r="C24" s="112">
        <v>3</v>
      </c>
      <c r="D24" s="112">
        <v>3</v>
      </c>
      <c r="E24" s="112">
        <v>4</v>
      </c>
      <c r="F24" s="112">
        <v>3</v>
      </c>
      <c r="G24" s="112">
        <v>3</v>
      </c>
      <c r="H24" s="112">
        <v>3</v>
      </c>
      <c r="I24" s="113">
        <v>2</v>
      </c>
      <c r="J24" s="112">
        <v>4</v>
      </c>
      <c r="K24" s="103"/>
      <c r="L24" s="11">
        <f t="shared" si="0"/>
        <v>0</v>
      </c>
      <c r="M24" s="11"/>
      <c r="N24" s="11"/>
      <c r="O24" s="11"/>
      <c r="P24" s="11"/>
    </row>
    <row r="25" spans="1:17" ht="12.6" customHeight="1" outlineLevel="1" x14ac:dyDescent="0.2">
      <c r="A25" s="111">
        <v>17</v>
      </c>
      <c r="B25" s="112">
        <v>3</v>
      </c>
      <c r="C25" s="112">
        <v>3</v>
      </c>
      <c r="D25" s="112">
        <v>3</v>
      </c>
      <c r="E25" s="112">
        <v>4</v>
      </c>
      <c r="F25" s="112">
        <v>3</v>
      </c>
      <c r="G25" s="112">
        <v>3</v>
      </c>
      <c r="H25" s="112">
        <v>3</v>
      </c>
      <c r="I25" s="113">
        <v>2</v>
      </c>
      <c r="J25" s="112">
        <v>3</v>
      </c>
      <c r="K25" s="103"/>
      <c r="L25" s="11">
        <f t="shared" si="0"/>
        <v>0</v>
      </c>
      <c r="M25" s="11"/>
      <c r="N25" s="11"/>
      <c r="O25" s="11"/>
      <c r="P25" s="11"/>
    </row>
    <row r="26" spans="1:17" ht="12.6" customHeight="1" outlineLevel="1" x14ac:dyDescent="0.2">
      <c r="A26" s="86">
        <v>18</v>
      </c>
      <c r="B26" s="112">
        <v>3</v>
      </c>
      <c r="C26" s="112">
        <v>3</v>
      </c>
      <c r="D26" s="112">
        <v>3</v>
      </c>
      <c r="E26" s="112">
        <v>4</v>
      </c>
      <c r="F26" s="112">
        <v>4</v>
      </c>
      <c r="G26" s="112">
        <v>3</v>
      </c>
      <c r="H26" s="112">
        <v>3</v>
      </c>
      <c r="I26" s="113">
        <v>3</v>
      </c>
      <c r="J26" s="112">
        <v>4</v>
      </c>
      <c r="K26" s="103"/>
      <c r="L26" s="85">
        <f t="shared" si="0"/>
        <v>0</v>
      </c>
      <c r="M26" s="11"/>
      <c r="N26" s="11"/>
      <c r="O26" s="11"/>
      <c r="P26" s="11"/>
    </row>
    <row r="27" spans="1:17" ht="12.6" customHeight="1" outlineLevel="1" x14ac:dyDescent="0.2">
      <c r="A27" s="86">
        <v>19</v>
      </c>
      <c r="B27" s="112">
        <v>3</v>
      </c>
      <c r="C27" s="112">
        <v>3</v>
      </c>
      <c r="D27" s="112">
        <v>3</v>
      </c>
      <c r="E27" s="112">
        <v>4</v>
      </c>
      <c r="F27" s="112">
        <v>3</v>
      </c>
      <c r="G27" s="112">
        <v>3</v>
      </c>
      <c r="H27" s="112">
        <v>3</v>
      </c>
      <c r="I27" s="113">
        <v>3</v>
      </c>
      <c r="J27" s="112">
        <v>4</v>
      </c>
      <c r="K27" s="103"/>
      <c r="L27" s="11">
        <f t="shared" si="0"/>
        <v>0</v>
      </c>
      <c r="M27" s="11"/>
      <c r="N27" s="11"/>
      <c r="O27" s="11"/>
      <c r="P27" s="11"/>
    </row>
    <row r="28" spans="1:17" ht="12.6" customHeight="1" outlineLevel="1" x14ac:dyDescent="0.2">
      <c r="A28" s="86">
        <v>20</v>
      </c>
      <c r="B28" s="112">
        <v>3</v>
      </c>
      <c r="C28" s="112">
        <v>3</v>
      </c>
      <c r="D28" s="112">
        <v>3</v>
      </c>
      <c r="E28" s="112">
        <v>4</v>
      </c>
      <c r="F28" s="112">
        <v>3</v>
      </c>
      <c r="G28" s="112">
        <v>3</v>
      </c>
      <c r="H28" s="112">
        <v>3</v>
      </c>
      <c r="I28" s="113">
        <v>3</v>
      </c>
      <c r="J28" s="112">
        <v>4</v>
      </c>
      <c r="K28" s="103"/>
      <c r="L28" s="11">
        <f t="shared" si="0"/>
        <v>0</v>
      </c>
      <c r="M28" s="11"/>
      <c r="N28" s="11"/>
      <c r="O28" s="11"/>
      <c r="P28" s="11"/>
    </row>
    <row r="29" spans="1:17" ht="12.6" customHeight="1" outlineLevel="1" x14ac:dyDescent="0.2">
      <c r="A29" s="111">
        <v>21</v>
      </c>
      <c r="B29" s="112">
        <v>4</v>
      </c>
      <c r="C29" s="112">
        <v>4</v>
      </c>
      <c r="D29" s="112">
        <v>4</v>
      </c>
      <c r="E29" s="112">
        <v>4</v>
      </c>
      <c r="F29" s="112">
        <v>4</v>
      </c>
      <c r="G29" s="112">
        <v>4</v>
      </c>
      <c r="H29" s="112">
        <v>4</v>
      </c>
      <c r="I29" s="113">
        <v>4</v>
      </c>
      <c r="J29" s="112">
        <v>4</v>
      </c>
      <c r="K29" s="103"/>
      <c r="L29" s="85">
        <f t="shared" si="0"/>
        <v>0</v>
      </c>
      <c r="M29" s="11"/>
      <c r="N29" s="11"/>
      <c r="O29" s="11"/>
      <c r="P29" s="11"/>
    </row>
    <row r="30" spans="1:17" ht="12.6" customHeight="1" outlineLevel="1" x14ac:dyDescent="0.2">
      <c r="A30" s="86">
        <v>22</v>
      </c>
      <c r="B30" s="112">
        <v>3</v>
      </c>
      <c r="C30" s="112">
        <v>4</v>
      </c>
      <c r="D30" s="112">
        <v>4</v>
      </c>
      <c r="E30" s="112">
        <v>4</v>
      </c>
      <c r="F30" s="112">
        <v>4</v>
      </c>
      <c r="G30" s="112">
        <v>4</v>
      </c>
      <c r="H30" s="112">
        <v>3</v>
      </c>
      <c r="I30" s="113">
        <v>3</v>
      </c>
      <c r="J30" s="112">
        <v>4</v>
      </c>
      <c r="K30" s="103"/>
      <c r="L30" s="11">
        <f t="shared" si="0"/>
        <v>0</v>
      </c>
      <c r="M30" s="11"/>
      <c r="N30" s="11"/>
      <c r="O30" s="11"/>
      <c r="P30" s="11"/>
    </row>
    <row r="31" spans="1:17" ht="12.6" customHeight="1" outlineLevel="1" x14ac:dyDescent="0.2">
      <c r="A31" s="86">
        <v>23</v>
      </c>
      <c r="B31" s="112">
        <v>3</v>
      </c>
      <c r="C31" s="112">
        <v>3</v>
      </c>
      <c r="D31" s="112">
        <v>3</v>
      </c>
      <c r="E31" s="112">
        <v>4</v>
      </c>
      <c r="F31" s="112">
        <v>4</v>
      </c>
      <c r="G31" s="112">
        <v>3</v>
      </c>
      <c r="H31" s="112">
        <v>4</v>
      </c>
      <c r="I31" s="113">
        <v>3</v>
      </c>
      <c r="J31" s="112">
        <v>4</v>
      </c>
      <c r="K31" s="103"/>
      <c r="L31" s="11">
        <f t="shared" si="0"/>
        <v>0</v>
      </c>
      <c r="M31" s="11"/>
      <c r="N31" s="11"/>
      <c r="O31" s="11"/>
      <c r="P31" s="11"/>
    </row>
    <row r="32" spans="1:17" ht="12.6" customHeight="1" outlineLevel="1" x14ac:dyDescent="0.2">
      <c r="A32" s="86">
        <v>24</v>
      </c>
      <c r="B32" s="112">
        <v>4</v>
      </c>
      <c r="C32" s="112">
        <v>4</v>
      </c>
      <c r="D32" s="112">
        <v>3</v>
      </c>
      <c r="E32" s="112">
        <v>4</v>
      </c>
      <c r="F32" s="112">
        <v>4</v>
      </c>
      <c r="G32" s="112">
        <v>4</v>
      </c>
      <c r="H32" s="112">
        <v>4</v>
      </c>
      <c r="I32" s="113">
        <v>4</v>
      </c>
      <c r="J32" s="112">
        <v>4</v>
      </c>
      <c r="K32" s="103"/>
      <c r="L32" s="85">
        <f t="shared" si="0"/>
        <v>0</v>
      </c>
      <c r="M32" s="11"/>
      <c r="N32" s="11"/>
      <c r="O32" s="11"/>
      <c r="P32" s="11"/>
    </row>
    <row r="33" spans="1:16" ht="12.6" customHeight="1" outlineLevel="1" x14ac:dyDescent="0.2">
      <c r="A33" s="111">
        <v>25</v>
      </c>
      <c r="B33" s="112">
        <v>3</v>
      </c>
      <c r="C33" s="112">
        <v>3</v>
      </c>
      <c r="D33" s="112">
        <v>3</v>
      </c>
      <c r="E33" s="112">
        <v>4</v>
      </c>
      <c r="F33" s="112">
        <v>3</v>
      </c>
      <c r="G33" s="112">
        <v>3</v>
      </c>
      <c r="H33" s="112">
        <v>3</v>
      </c>
      <c r="I33" s="113">
        <v>4</v>
      </c>
      <c r="J33" s="112">
        <v>3</v>
      </c>
      <c r="K33" s="103"/>
      <c r="L33" s="11">
        <f t="shared" si="0"/>
        <v>0</v>
      </c>
      <c r="M33" s="11"/>
      <c r="N33" s="11"/>
      <c r="O33" s="11"/>
      <c r="P33" s="11"/>
    </row>
    <row r="34" spans="1:16" ht="12.6" customHeight="1" outlineLevel="1" x14ac:dyDescent="0.2">
      <c r="A34" s="86">
        <v>26</v>
      </c>
      <c r="B34" s="112">
        <v>3</v>
      </c>
      <c r="C34" s="112">
        <v>3</v>
      </c>
      <c r="D34" s="112">
        <v>3</v>
      </c>
      <c r="E34" s="112">
        <v>4</v>
      </c>
      <c r="F34" s="112">
        <v>3</v>
      </c>
      <c r="G34" s="112">
        <v>3</v>
      </c>
      <c r="H34" s="112">
        <v>3</v>
      </c>
      <c r="I34" s="113">
        <v>3</v>
      </c>
      <c r="J34" s="112">
        <v>4</v>
      </c>
      <c r="K34" s="103"/>
      <c r="L34" s="11">
        <f t="shared" si="0"/>
        <v>0</v>
      </c>
      <c r="M34" s="11"/>
      <c r="N34" s="11"/>
      <c r="O34" s="11"/>
      <c r="P34" s="11"/>
    </row>
    <row r="35" spans="1:16" ht="12.6" customHeight="1" outlineLevel="1" x14ac:dyDescent="0.2">
      <c r="A35" s="86">
        <v>27</v>
      </c>
      <c r="B35" s="112">
        <v>3</v>
      </c>
      <c r="C35" s="112">
        <v>3</v>
      </c>
      <c r="D35" s="112">
        <v>3</v>
      </c>
      <c r="E35" s="112">
        <v>3</v>
      </c>
      <c r="F35" s="112">
        <v>3</v>
      </c>
      <c r="G35" s="112">
        <v>3</v>
      </c>
      <c r="H35" s="112">
        <v>3</v>
      </c>
      <c r="I35" s="113">
        <v>3</v>
      </c>
      <c r="J35" s="112">
        <v>4</v>
      </c>
      <c r="K35" s="103"/>
      <c r="L35" s="85">
        <f t="shared" si="0"/>
        <v>0</v>
      </c>
      <c r="M35" s="11"/>
      <c r="N35" s="11"/>
      <c r="O35" s="11"/>
      <c r="P35" s="11"/>
    </row>
    <row r="36" spans="1:16" ht="12.6" customHeight="1" outlineLevel="1" x14ac:dyDescent="0.2">
      <c r="A36" s="86">
        <v>28</v>
      </c>
      <c r="B36" s="112">
        <v>4</v>
      </c>
      <c r="C36" s="112">
        <v>4</v>
      </c>
      <c r="D36" s="112">
        <v>4</v>
      </c>
      <c r="E36" s="112">
        <v>4</v>
      </c>
      <c r="F36" s="112">
        <v>4</v>
      </c>
      <c r="G36" s="112">
        <v>4</v>
      </c>
      <c r="H36" s="112">
        <v>4</v>
      </c>
      <c r="I36" s="113">
        <v>4</v>
      </c>
      <c r="J36" s="112">
        <v>4</v>
      </c>
      <c r="K36" s="103"/>
      <c r="L36" s="11">
        <f t="shared" si="0"/>
        <v>0</v>
      </c>
      <c r="M36" s="11"/>
      <c r="N36" s="11"/>
      <c r="O36" s="11"/>
      <c r="P36" s="11"/>
    </row>
    <row r="37" spans="1:16" ht="12.6" customHeight="1" outlineLevel="1" x14ac:dyDescent="0.2">
      <c r="A37" s="111">
        <v>29</v>
      </c>
      <c r="B37" s="112">
        <v>4</v>
      </c>
      <c r="C37" s="112">
        <v>4</v>
      </c>
      <c r="D37" s="112">
        <v>4</v>
      </c>
      <c r="E37" s="112">
        <v>4</v>
      </c>
      <c r="F37" s="112">
        <v>4</v>
      </c>
      <c r="G37" s="112">
        <v>4</v>
      </c>
      <c r="H37" s="112">
        <v>4</v>
      </c>
      <c r="I37" s="113">
        <v>4</v>
      </c>
      <c r="J37" s="112">
        <v>4</v>
      </c>
      <c r="K37" s="103"/>
      <c r="L37" s="11">
        <f t="shared" si="0"/>
        <v>0</v>
      </c>
      <c r="M37" s="11"/>
      <c r="N37" s="11"/>
      <c r="O37" s="11"/>
      <c r="P37" s="11"/>
    </row>
    <row r="38" spans="1:16" ht="12.6" customHeight="1" outlineLevel="1" x14ac:dyDescent="0.2">
      <c r="A38" s="86">
        <v>30</v>
      </c>
      <c r="B38" s="112">
        <v>4</v>
      </c>
      <c r="C38" s="112">
        <v>4</v>
      </c>
      <c r="D38" s="112">
        <v>4</v>
      </c>
      <c r="E38" s="112">
        <v>4</v>
      </c>
      <c r="F38" s="112">
        <v>4</v>
      </c>
      <c r="G38" s="112">
        <v>4</v>
      </c>
      <c r="H38" s="112">
        <v>4</v>
      </c>
      <c r="I38" s="113">
        <v>4</v>
      </c>
      <c r="J38" s="112">
        <v>4</v>
      </c>
      <c r="K38" s="103"/>
      <c r="L38" s="85">
        <f t="shared" si="0"/>
        <v>0</v>
      </c>
      <c r="M38" s="11"/>
      <c r="N38" s="11"/>
      <c r="O38" s="11"/>
      <c r="P38" s="11"/>
    </row>
    <row r="39" spans="1:16" ht="12.6" customHeight="1" outlineLevel="1" x14ac:dyDescent="0.2">
      <c r="A39" s="86">
        <v>31</v>
      </c>
      <c r="B39" s="112">
        <v>4</v>
      </c>
      <c r="C39" s="112">
        <v>4</v>
      </c>
      <c r="D39" s="112">
        <v>4</v>
      </c>
      <c r="E39" s="112">
        <v>4</v>
      </c>
      <c r="F39" s="112">
        <v>4</v>
      </c>
      <c r="G39" s="112">
        <v>4</v>
      </c>
      <c r="H39" s="112">
        <v>4</v>
      </c>
      <c r="I39" s="113">
        <v>4</v>
      </c>
      <c r="J39" s="112">
        <v>4</v>
      </c>
      <c r="K39" s="103"/>
      <c r="L39" s="11">
        <f t="shared" si="0"/>
        <v>0</v>
      </c>
      <c r="M39" s="11"/>
      <c r="N39" s="11"/>
      <c r="O39" s="11"/>
      <c r="P39" s="11"/>
    </row>
    <row r="40" spans="1:16" ht="12.6" customHeight="1" outlineLevel="1" x14ac:dyDescent="0.2">
      <c r="A40" s="86">
        <v>32</v>
      </c>
      <c r="B40" s="112">
        <v>4</v>
      </c>
      <c r="C40" s="112">
        <v>4</v>
      </c>
      <c r="D40" s="112">
        <v>4</v>
      </c>
      <c r="E40" s="112">
        <v>4</v>
      </c>
      <c r="F40" s="112">
        <v>4</v>
      </c>
      <c r="G40" s="112">
        <v>4</v>
      </c>
      <c r="H40" s="112">
        <v>4</v>
      </c>
      <c r="I40" s="113">
        <v>4</v>
      </c>
      <c r="J40" s="112">
        <v>4</v>
      </c>
      <c r="K40" s="103"/>
      <c r="L40" s="11">
        <f t="shared" si="0"/>
        <v>0</v>
      </c>
      <c r="M40" s="11"/>
      <c r="N40" s="11"/>
      <c r="O40" s="11"/>
      <c r="P40" s="11"/>
    </row>
    <row r="41" spans="1:16" ht="12.6" customHeight="1" outlineLevel="1" x14ac:dyDescent="0.2">
      <c r="A41" s="111">
        <v>33</v>
      </c>
      <c r="B41" s="112">
        <v>4</v>
      </c>
      <c r="C41" s="112">
        <v>4</v>
      </c>
      <c r="D41" s="112">
        <v>4</v>
      </c>
      <c r="E41" s="112">
        <v>4</v>
      </c>
      <c r="F41" s="112">
        <v>4</v>
      </c>
      <c r="G41" s="112">
        <v>4</v>
      </c>
      <c r="H41" s="112">
        <v>4</v>
      </c>
      <c r="I41" s="113">
        <v>4</v>
      </c>
      <c r="J41" s="112">
        <v>4</v>
      </c>
      <c r="K41" s="103"/>
      <c r="L41" s="85">
        <f t="shared" si="0"/>
        <v>0</v>
      </c>
      <c r="M41" s="11"/>
      <c r="N41" s="11"/>
      <c r="O41" s="11"/>
      <c r="P41" s="11"/>
    </row>
    <row r="42" spans="1:16" ht="12.6" customHeight="1" outlineLevel="1" x14ac:dyDescent="0.2">
      <c r="A42" s="86">
        <v>34</v>
      </c>
      <c r="B42" s="112">
        <v>3</v>
      </c>
      <c r="C42" s="112">
        <v>4</v>
      </c>
      <c r="D42" s="112">
        <v>3</v>
      </c>
      <c r="E42" s="112">
        <v>4</v>
      </c>
      <c r="F42" s="112">
        <v>4</v>
      </c>
      <c r="G42" s="112">
        <v>4</v>
      </c>
      <c r="H42" s="112">
        <v>4</v>
      </c>
      <c r="I42" s="113">
        <v>4</v>
      </c>
      <c r="J42" s="112">
        <v>4</v>
      </c>
      <c r="K42" s="103"/>
      <c r="L42" s="11">
        <f t="shared" si="0"/>
        <v>0</v>
      </c>
      <c r="M42" s="11"/>
      <c r="N42" s="11"/>
      <c r="O42" s="11"/>
      <c r="P42" s="11"/>
    </row>
    <row r="43" spans="1:16" ht="12.6" customHeight="1" outlineLevel="1" x14ac:dyDescent="0.2">
      <c r="A43" s="86">
        <v>35</v>
      </c>
      <c r="B43" s="112">
        <v>4</v>
      </c>
      <c r="C43" s="112">
        <v>4</v>
      </c>
      <c r="D43" s="112">
        <v>4</v>
      </c>
      <c r="E43" s="112">
        <v>4</v>
      </c>
      <c r="F43" s="112">
        <v>4</v>
      </c>
      <c r="G43" s="112">
        <v>4</v>
      </c>
      <c r="H43" s="112">
        <v>4</v>
      </c>
      <c r="I43" s="113">
        <v>4</v>
      </c>
      <c r="J43" s="112">
        <v>4</v>
      </c>
      <c r="K43" s="103"/>
      <c r="L43" s="11">
        <f t="shared" si="0"/>
        <v>0</v>
      </c>
      <c r="M43" s="11"/>
      <c r="N43" s="11"/>
      <c r="O43" s="11"/>
      <c r="P43" s="11"/>
    </row>
    <row r="44" spans="1:16" ht="12.6" customHeight="1" outlineLevel="1" x14ac:dyDescent="0.2">
      <c r="A44" s="86">
        <v>36</v>
      </c>
      <c r="B44" s="112">
        <v>3</v>
      </c>
      <c r="C44" s="112">
        <v>4</v>
      </c>
      <c r="D44" s="112">
        <v>3</v>
      </c>
      <c r="E44" s="112">
        <v>4</v>
      </c>
      <c r="F44" s="112">
        <v>4</v>
      </c>
      <c r="G44" s="112">
        <v>4</v>
      </c>
      <c r="H44" s="112">
        <v>4</v>
      </c>
      <c r="I44" s="113">
        <v>3</v>
      </c>
      <c r="J44" s="112">
        <v>4</v>
      </c>
      <c r="K44" s="103"/>
      <c r="L44" s="85">
        <f t="shared" si="0"/>
        <v>0</v>
      </c>
      <c r="M44" s="11"/>
      <c r="N44" s="11"/>
      <c r="O44" s="11"/>
      <c r="P44" s="11"/>
    </row>
    <row r="45" spans="1:16" ht="12.6" customHeight="1" outlineLevel="1" x14ac:dyDescent="0.2">
      <c r="A45" s="111">
        <v>37</v>
      </c>
      <c r="B45" s="112">
        <v>3</v>
      </c>
      <c r="C45" s="112">
        <v>4</v>
      </c>
      <c r="D45" s="112">
        <v>3</v>
      </c>
      <c r="E45" s="112">
        <v>4</v>
      </c>
      <c r="F45" s="112">
        <v>3</v>
      </c>
      <c r="G45" s="112">
        <v>3</v>
      </c>
      <c r="H45" s="112">
        <v>3</v>
      </c>
      <c r="I45" s="113">
        <v>4</v>
      </c>
      <c r="J45" s="112">
        <v>3</v>
      </c>
      <c r="K45" s="103"/>
      <c r="L45" s="11">
        <f t="shared" si="0"/>
        <v>0</v>
      </c>
      <c r="M45" s="11"/>
      <c r="N45" s="11"/>
      <c r="O45" s="11"/>
      <c r="P45" s="11"/>
    </row>
    <row r="46" spans="1:16" ht="12.6" customHeight="1" outlineLevel="1" x14ac:dyDescent="0.2">
      <c r="A46" s="86">
        <v>38</v>
      </c>
      <c r="B46" s="112">
        <v>3</v>
      </c>
      <c r="C46" s="112">
        <v>3</v>
      </c>
      <c r="D46" s="112">
        <v>3</v>
      </c>
      <c r="E46" s="112">
        <v>4</v>
      </c>
      <c r="F46" s="112">
        <v>3</v>
      </c>
      <c r="G46" s="112">
        <v>3</v>
      </c>
      <c r="H46" s="112">
        <v>3</v>
      </c>
      <c r="I46" s="113">
        <v>3</v>
      </c>
      <c r="J46" s="112">
        <v>4</v>
      </c>
      <c r="K46" s="103"/>
      <c r="L46" s="11">
        <f t="shared" si="0"/>
        <v>0</v>
      </c>
      <c r="M46" s="11"/>
      <c r="N46" s="11"/>
      <c r="O46" s="11"/>
      <c r="P46" s="11"/>
    </row>
    <row r="47" spans="1:16" ht="12.6" customHeight="1" outlineLevel="1" x14ac:dyDescent="0.2">
      <c r="A47" s="86">
        <v>39</v>
      </c>
      <c r="B47" s="112">
        <v>4</v>
      </c>
      <c r="C47" s="112">
        <v>4</v>
      </c>
      <c r="D47" s="112">
        <v>4</v>
      </c>
      <c r="E47" s="112">
        <v>4</v>
      </c>
      <c r="F47" s="112">
        <v>4</v>
      </c>
      <c r="G47" s="112">
        <v>4</v>
      </c>
      <c r="H47" s="112">
        <v>4</v>
      </c>
      <c r="I47" s="113">
        <v>4</v>
      </c>
      <c r="J47" s="112">
        <v>4</v>
      </c>
      <c r="K47" s="103"/>
      <c r="L47" s="85">
        <f t="shared" si="0"/>
        <v>0</v>
      </c>
      <c r="M47" s="11"/>
      <c r="N47" s="11"/>
      <c r="O47" s="11"/>
      <c r="P47" s="11"/>
    </row>
    <row r="48" spans="1:16" ht="12.6" customHeight="1" outlineLevel="1" x14ac:dyDescent="0.2">
      <c r="A48" s="86">
        <v>40</v>
      </c>
      <c r="B48" s="112">
        <v>4</v>
      </c>
      <c r="C48" s="112">
        <v>4</v>
      </c>
      <c r="D48" s="112">
        <v>3</v>
      </c>
      <c r="E48" s="112">
        <v>4</v>
      </c>
      <c r="F48" s="112">
        <v>4</v>
      </c>
      <c r="G48" s="112">
        <v>4</v>
      </c>
      <c r="H48" s="112">
        <v>4</v>
      </c>
      <c r="I48" s="113">
        <v>4</v>
      </c>
      <c r="J48" s="112">
        <v>4</v>
      </c>
      <c r="K48" s="103"/>
      <c r="L48" s="11">
        <f t="shared" si="0"/>
        <v>0</v>
      </c>
      <c r="M48" s="11"/>
      <c r="N48" s="11"/>
      <c r="O48" s="11"/>
      <c r="P48" s="11"/>
    </row>
    <row r="49" spans="1:16" ht="12.6" customHeight="1" outlineLevel="1" x14ac:dyDescent="0.2">
      <c r="A49" s="111">
        <v>41</v>
      </c>
      <c r="B49" s="112">
        <v>4</v>
      </c>
      <c r="C49" s="112">
        <v>4</v>
      </c>
      <c r="D49" s="112">
        <v>3</v>
      </c>
      <c r="E49" s="112">
        <v>4</v>
      </c>
      <c r="F49" s="112">
        <v>4</v>
      </c>
      <c r="G49" s="112">
        <v>4</v>
      </c>
      <c r="H49" s="112">
        <v>4</v>
      </c>
      <c r="I49" s="113">
        <v>3</v>
      </c>
      <c r="J49" s="112">
        <v>4</v>
      </c>
      <c r="K49" s="103"/>
      <c r="L49" s="11">
        <f t="shared" si="0"/>
        <v>0</v>
      </c>
      <c r="M49" s="11"/>
      <c r="N49" s="11"/>
      <c r="O49" s="11"/>
      <c r="P49" s="11"/>
    </row>
    <row r="50" spans="1:16" ht="12.6" customHeight="1" outlineLevel="1" x14ac:dyDescent="0.2">
      <c r="A50" s="86">
        <v>42</v>
      </c>
      <c r="B50" s="112">
        <v>4</v>
      </c>
      <c r="C50" s="112">
        <v>4</v>
      </c>
      <c r="D50" s="112">
        <v>4</v>
      </c>
      <c r="E50" s="112">
        <v>4</v>
      </c>
      <c r="F50" s="112">
        <v>4</v>
      </c>
      <c r="G50" s="112">
        <v>4</v>
      </c>
      <c r="H50" s="112">
        <v>4</v>
      </c>
      <c r="I50" s="113">
        <v>4</v>
      </c>
      <c r="J50" s="112">
        <v>4</v>
      </c>
      <c r="K50" s="103"/>
      <c r="L50" s="85">
        <f t="shared" si="0"/>
        <v>0</v>
      </c>
      <c r="M50" s="11"/>
      <c r="N50" s="11"/>
      <c r="O50" s="11"/>
      <c r="P50" s="11"/>
    </row>
    <row r="51" spans="1:16" ht="12.6" customHeight="1" outlineLevel="1" x14ac:dyDescent="0.2">
      <c r="A51" s="86">
        <v>43</v>
      </c>
      <c r="B51" s="112">
        <v>4</v>
      </c>
      <c r="C51" s="112">
        <v>4</v>
      </c>
      <c r="D51" s="112">
        <v>4</v>
      </c>
      <c r="E51" s="112">
        <v>3</v>
      </c>
      <c r="F51" s="112">
        <v>4</v>
      </c>
      <c r="G51" s="112">
        <v>4</v>
      </c>
      <c r="H51" s="112">
        <v>3</v>
      </c>
      <c r="I51" s="113">
        <v>3</v>
      </c>
      <c r="J51" s="112">
        <v>4</v>
      </c>
      <c r="K51" s="103"/>
      <c r="L51" s="11">
        <f t="shared" si="0"/>
        <v>0</v>
      </c>
      <c r="M51" s="11"/>
      <c r="N51" s="11"/>
      <c r="O51" s="11"/>
      <c r="P51" s="11"/>
    </row>
    <row r="52" spans="1:16" ht="12.6" customHeight="1" outlineLevel="1" x14ac:dyDescent="0.2">
      <c r="A52" s="86">
        <v>44</v>
      </c>
      <c r="B52" s="112">
        <v>3</v>
      </c>
      <c r="C52" s="112">
        <v>3</v>
      </c>
      <c r="D52" s="112">
        <v>3</v>
      </c>
      <c r="E52" s="112">
        <v>3</v>
      </c>
      <c r="F52" s="112">
        <v>3</v>
      </c>
      <c r="G52" s="112">
        <v>4</v>
      </c>
      <c r="H52" s="112">
        <v>3</v>
      </c>
      <c r="I52" s="113">
        <v>3</v>
      </c>
      <c r="J52" s="112">
        <v>1</v>
      </c>
      <c r="K52" s="103"/>
      <c r="L52" s="11">
        <f t="shared" si="0"/>
        <v>0</v>
      </c>
      <c r="M52" s="11"/>
      <c r="N52" s="11"/>
      <c r="O52" s="11"/>
      <c r="P52" s="11"/>
    </row>
    <row r="53" spans="1:16" ht="12.6" customHeight="1" outlineLevel="1" x14ac:dyDescent="0.2">
      <c r="A53" s="111">
        <v>45</v>
      </c>
      <c r="B53" s="112">
        <v>4</v>
      </c>
      <c r="C53" s="112">
        <v>3</v>
      </c>
      <c r="D53" s="112">
        <v>3</v>
      </c>
      <c r="E53" s="112">
        <v>4</v>
      </c>
      <c r="F53" s="112">
        <v>4</v>
      </c>
      <c r="G53" s="112">
        <v>4</v>
      </c>
      <c r="H53" s="112">
        <v>4</v>
      </c>
      <c r="I53" s="113">
        <v>3</v>
      </c>
      <c r="J53" s="112">
        <v>4</v>
      </c>
      <c r="K53" s="103"/>
      <c r="L53" s="85">
        <f t="shared" si="0"/>
        <v>0</v>
      </c>
      <c r="M53" s="11"/>
      <c r="N53" s="11"/>
      <c r="O53" s="11"/>
      <c r="P53" s="11"/>
    </row>
    <row r="54" spans="1:16" ht="12.6" customHeight="1" outlineLevel="1" x14ac:dyDescent="0.2">
      <c r="A54" s="86">
        <v>46</v>
      </c>
      <c r="B54" s="112">
        <v>3</v>
      </c>
      <c r="C54" s="112">
        <v>3</v>
      </c>
      <c r="D54" s="112">
        <v>4</v>
      </c>
      <c r="E54" s="112">
        <v>4</v>
      </c>
      <c r="F54" s="112">
        <v>4</v>
      </c>
      <c r="G54" s="112">
        <v>4</v>
      </c>
      <c r="H54" s="112">
        <v>3</v>
      </c>
      <c r="I54" s="113">
        <v>3</v>
      </c>
      <c r="J54" s="112">
        <v>4</v>
      </c>
      <c r="K54" s="103"/>
      <c r="L54" s="11">
        <f t="shared" si="0"/>
        <v>0</v>
      </c>
      <c r="M54" s="11"/>
      <c r="N54" s="11"/>
      <c r="O54" s="11"/>
      <c r="P54" s="11"/>
    </row>
    <row r="55" spans="1:16" ht="12.6" customHeight="1" outlineLevel="1" x14ac:dyDescent="0.2">
      <c r="A55" s="86">
        <v>47</v>
      </c>
      <c r="B55" s="112">
        <v>3</v>
      </c>
      <c r="C55" s="112">
        <v>3</v>
      </c>
      <c r="D55" s="112">
        <v>3</v>
      </c>
      <c r="E55" s="112">
        <v>4</v>
      </c>
      <c r="F55" s="112">
        <v>3</v>
      </c>
      <c r="G55" s="112">
        <v>3</v>
      </c>
      <c r="H55" s="112">
        <v>3</v>
      </c>
      <c r="I55" s="113">
        <v>3</v>
      </c>
      <c r="J55" s="112">
        <v>4</v>
      </c>
      <c r="K55" s="103"/>
      <c r="L55" s="11">
        <f t="shared" si="0"/>
        <v>0</v>
      </c>
      <c r="M55" s="11"/>
      <c r="N55" s="11"/>
      <c r="O55" s="11"/>
      <c r="P55" s="11"/>
    </row>
    <row r="56" spans="1:16" ht="12.6" customHeight="1" outlineLevel="1" x14ac:dyDescent="0.2">
      <c r="A56" s="86">
        <v>48</v>
      </c>
      <c r="B56" s="112">
        <v>3</v>
      </c>
      <c r="C56" s="112">
        <v>3</v>
      </c>
      <c r="D56" s="112">
        <v>3</v>
      </c>
      <c r="E56" s="112">
        <v>4</v>
      </c>
      <c r="F56" s="112">
        <v>3</v>
      </c>
      <c r="G56" s="112">
        <v>2</v>
      </c>
      <c r="H56" s="112">
        <v>2</v>
      </c>
      <c r="I56" s="113">
        <v>2</v>
      </c>
      <c r="J56" s="112">
        <v>3</v>
      </c>
      <c r="K56" s="103"/>
      <c r="L56" s="85">
        <f t="shared" si="0"/>
        <v>0</v>
      </c>
      <c r="M56" s="11"/>
      <c r="N56" s="11"/>
      <c r="O56" s="11"/>
      <c r="P56" s="11"/>
    </row>
    <row r="57" spans="1:16" ht="12.6" customHeight="1" outlineLevel="1" x14ac:dyDescent="0.2">
      <c r="A57" s="111">
        <v>49</v>
      </c>
      <c r="B57" s="112">
        <v>3</v>
      </c>
      <c r="C57" s="112">
        <v>4</v>
      </c>
      <c r="D57" s="112">
        <v>3</v>
      </c>
      <c r="E57" s="112">
        <v>4</v>
      </c>
      <c r="F57" s="112">
        <v>3</v>
      </c>
      <c r="G57" s="112">
        <v>4</v>
      </c>
      <c r="H57" s="112">
        <v>3</v>
      </c>
      <c r="I57" s="113">
        <v>3</v>
      </c>
      <c r="J57" s="112">
        <v>4</v>
      </c>
      <c r="K57" s="103"/>
      <c r="L57" s="11">
        <f t="shared" si="0"/>
        <v>0</v>
      </c>
      <c r="M57" s="11"/>
      <c r="N57" s="11"/>
      <c r="O57" s="11"/>
      <c r="P57" s="11"/>
    </row>
    <row r="58" spans="1:16" ht="12.6" customHeight="1" outlineLevel="1" x14ac:dyDescent="0.2">
      <c r="A58" s="86">
        <v>50</v>
      </c>
      <c r="B58" s="112">
        <v>4</v>
      </c>
      <c r="C58" s="112">
        <v>4</v>
      </c>
      <c r="D58" s="112">
        <v>3</v>
      </c>
      <c r="E58" s="112">
        <v>4</v>
      </c>
      <c r="F58" s="112">
        <v>4</v>
      </c>
      <c r="G58" s="112">
        <v>4</v>
      </c>
      <c r="H58" s="112">
        <v>4</v>
      </c>
      <c r="I58" s="113">
        <v>3</v>
      </c>
      <c r="J58" s="112">
        <v>4</v>
      </c>
      <c r="K58" s="103"/>
      <c r="L58" s="11">
        <f t="shared" si="0"/>
        <v>0</v>
      </c>
      <c r="M58" s="11"/>
      <c r="N58" s="11"/>
      <c r="O58" s="11"/>
      <c r="P58" s="11"/>
    </row>
    <row r="59" spans="1:16" ht="12.6" customHeight="1" outlineLevel="1" x14ac:dyDescent="0.2">
      <c r="A59" s="86">
        <v>51</v>
      </c>
      <c r="B59" s="112">
        <v>3</v>
      </c>
      <c r="C59" s="112">
        <v>3</v>
      </c>
      <c r="D59" s="112">
        <v>3</v>
      </c>
      <c r="E59" s="112">
        <v>4</v>
      </c>
      <c r="F59" s="112">
        <v>3</v>
      </c>
      <c r="G59" s="112">
        <v>3</v>
      </c>
      <c r="H59" s="112">
        <v>3</v>
      </c>
      <c r="I59" s="113">
        <v>3</v>
      </c>
      <c r="J59" s="112">
        <v>4</v>
      </c>
      <c r="K59" s="103"/>
      <c r="L59" s="85">
        <f t="shared" si="0"/>
        <v>0</v>
      </c>
      <c r="M59" s="11"/>
      <c r="N59" s="11"/>
      <c r="O59" s="11"/>
      <c r="P59" s="11"/>
    </row>
    <row r="60" spans="1:16" ht="12.6" customHeight="1" outlineLevel="1" x14ac:dyDescent="0.2">
      <c r="A60" s="86">
        <v>52</v>
      </c>
      <c r="B60" s="112">
        <v>3</v>
      </c>
      <c r="C60" s="112">
        <v>3</v>
      </c>
      <c r="D60" s="112">
        <v>3</v>
      </c>
      <c r="E60" s="112">
        <v>4</v>
      </c>
      <c r="F60" s="112">
        <v>4</v>
      </c>
      <c r="G60" s="112">
        <v>4</v>
      </c>
      <c r="H60" s="112">
        <v>4</v>
      </c>
      <c r="I60" s="113">
        <v>3</v>
      </c>
      <c r="J60" s="112">
        <v>4</v>
      </c>
      <c r="K60" s="103"/>
      <c r="L60" s="11">
        <f t="shared" si="0"/>
        <v>0</v>
      </c>
      <c r="M60" s="11"/>
      <c r="N60" s="11"/>
      <c r="O60" s="11"/>
      <c r="P60" s="11"/>
    </row>
    <row r="61" spans="1:16" ht="12.6" customHeight="1" outlineLevel="1" x14ac:dyDescent="0.2">
      <c r="A61" s="86">
        <v>53</v>
      </c>
      <c r="B61" s="112">
        <v>3</v>
      </c>
      <c r="C61" s="112">
        <v>3</v>
      </c>
      <c r="D61" s="112">
        <v>4</v>
      </c>
      <c r="E61" s="112">
        <v>4</v>
      </c>
      <c r="F61" s="112">
        <v>3</v>
      </c>
      <c r="G61" s="112">
        <v>4</v>
      </c>
      <c r="H61" s="112">
        <v>4</v>
      </c>
      <c r="I61" s="113">
        <v>4</v>
      </c>
      <c r="J61" s="112">
        <v>4</v>
      </c>
      <c r="K61" s="103"/>
      <c r="L61" s="11">
        <f t="shared" si="0"/>
        <v>0</v>
      </c>
      <c r="M61" s="11"/>
      <c r="N61" s="11"/>
      <c r="O61" s="11"/>
      <c r="P61" s="11"/>
    </row>
    <row r="62" spans="1:16" ht="12.6" customHeight="1" outlineLevel="1" x14ac:dyDescent="0.2">
      <c r="A62" s="86">
        <v>54</v>
      </c>
      <c r="B62" s="112">
        <v>4</v>
      </c>
      <c r="C62" s="112">
        <v>3</v>
      </c>
      <c r="D62" s="112">
        <v>4</v>
      </c>
      <c r="E62" s="112">
        <v>3</v>
      </c>
      <c r="F62" s="112">
        <v>4</v>
      </c>
      <c r="G62" s="112">
        <v>4</v>
      </c>
      <c r="H62" s="112">
        <v>4</v>
      </c>
      <c r="I62" s="113">
        <v>4</v>
      </c>
      <c r="J62" s="112">
        <v>4</v>
      </c>
      <c r="K62" s="103"/>
      <c r="L62" s="85">
        <f t="shared" si="0"/>
        <v>0</v>
      </c>
      <c r="M62" s="11"/>
      <c r="N62" s="11"/>
      <c r="O62" s="11"/>
      <c r="P62" s="11"/>
    </row>
    <row r="63" spans="1:16" ht="12.6" customHeight="1" outlineLevel="1" x14ac:dyDescent="0.2">
      <c r="A63" s="86">
        <v>55</v>
      </c>
      <c r="B63" s="112">
        <v>3</v>
      </c>
      <c r="C63" s="112">
        <v>4</v>
      </c>
      <c r="D63" s="112">
        <v>3</v>
      </c>
      <c r="E63" s="112">
        <v>4</v>
      </c>
      <c r="F63" s="112">
        <v>3</v>
      </c>
      <c r="G63" s="112">
        <v>4</v>
      </c>
      <c r="H63" s="112">
        <v>4</v>
      </c>
      <c r="I63" s="113">
        <v>4</v>
      </c>
      <c r="J63" s="112">
        <v>4</v>
      </c>
      <c r="K63" s="103"/>
      <c r="L63" s="11">
        <f t="shared" si="0"/>
        <v>0</v>
      </c>
      <c r="M63" s="11"/>
      <c r="N63" s="11"/>
      <c r="O63" s="11"/>
      <c r="P63" s="11"/>
    </row>
    <row r="64" spans="1:16" ht="12.6" customHeight="1" outlineLevel="1" x14ac:dyDescent="0.2">
      <c r="A64" s="86">
        <v>56</v>
      </c>
      <c r="B64" s="112">
        <v>3</v>
      </c>
      <c r="C64" s="112">
        <v>3</v>
      </c>
      <c r="D64" s="112">
        <v>3</v>
      </c>
      <c r="E64" s="112">
        <v>4</v>
      </c>
      <c r="F64" s="112">
        <v>4</v>
      </c>
      <c r="G64" s="112">
        <v>3</v>
      </c>
      <c r="H64" s="112">
        <v>3</v>
      </c>
      <c r="I64" s="113">
        <v>3</v>
      </c>
      <c r="J64" s="112">
        <v>4</v>
      </c>
      <c r="K64" s="103"/>
      <c r="L64" s="11">
        <f t="shared" si="0"/>
        <v>0</v>
      </c>
      <c r="M64" s="11"/>
      <c r="N64" s="11"/>
      <c r="O64" s="11"/>
      <c r="P64" s="11"/>
    </row>
    <row r="65" spans="1:16" ht="12.6" customHeight="1" outlineLevel="1" x14ac:dyDescent="0.2">
      <c r="A65" s="86">
        <v>57</v>
      </c>
      <c r="B65" s="112">
        <v>4</v>
      </c>
      <c r="C65" s="112">
        <v>4</v>
      </c>
      <c r="D65" s="112">
        <v>4</v>
      </c>
      <c r="E65" s="112">
        <v>4</v>
      </c>
      <c r="F65" s="112">
        <v>4</v>
      </c>
      <c r="G65" s="112">
        <v>4</v>
      </c>
      <c r="H65" s="112">
        <v>4</v>
      </c>
      <c r="I65" s="113">
        <v>4</v>
      </c>
      <c r="J65" s="112">
        <v>4</v>
      </c>
      <c r="K65" s="103"/>
      <c r="L65" s="85">
        <f t="shared" si="0"/>
        <v>0</v>
      </c>
      <c r="M65" s="11"/>
      <c r="N65" s="11"/>
      <c r="O65" s="11"/>
      <c r="P65" s="11"/>
    </row>
    <row r="66" spans="1:16" ht="12.6" customHeight="1" outlineLevel="1" x14ac:dyDescent="0.2">
      <c r="A66" s="86">
        <v>58</v>
      </c>
      <c r="B66" s="112">
        <v>4</v>
      </c>
      <c r="C66" s="112">
        <v>4</v>
      </c>
      <c r="D66" s="112">
        <v>4</v>
      </c>
      <c r="E66" s="112">
        <v>4</v>
      </c>
      <c r="F66" s="112">
        <v>4</v>
      </c>
      <c r="G66" s="112">
        <v>4</v>
      </c>
      <c r="H66" s="112">
        <v>4</v>
      </c>
      <c r="I66" s="113">
        <v>4</v>
      </c>
      <c r="J66" s="112">
        <v>4</v>
      </c>
      <c r="K66" s="103"/>
      <c r="L66" s="11">
        <f t="shared" si="0"/>
        <v>0</v>
      </c>
      <c r="M66" s="11"/>
      <c r="N66" s="11"/>
      <c r="O66" s="11"/>
      <c r="P66" s="11"/>
    </row>
    <row r="67" spans="1:16" ht="12.75" customHeight="1" outlineLevel="1" x14ac:dyDescent="0.2">
      <c r="A67" s="86">
        <v>59</v>
      </c>
      <c r="B67" s="112">
        <v>4</v>
      </c>
      <c r="C67" s="112">
        <v>4</v>
      </c>
      <c r="D67" s="112">
        <v>4</v>
      </c>
      <c r="E67" s="112">
        <v>4</v>
      </c>
      <c r="F67" s="112">
        <v>4</v>
      </c>
      <c r="G67" s="112">
        <v>4</v>
      </c>
      <c r="H67" s="112">
        <v>4</v>
      </c>
      <c r="I67" s="113">
        <v>4</v>
      </c>
      <c r="J67" s="112">
        <v>4</v>
      </c>
      <c r="K67" s="103"/>
      <c r="L67" s="11">
        <f t="shared" si="0"/>
        <v>0</v>
      </c>
      <c r="M67" s="11"/>
      <c r="N67" s="11"/>
      <c r="O67" s="11"/>
      <c r="P67" s="11"/>
    </row>
    <row r="68" spans="1:16" ht="12.75" customHeight="1" outlineLevel="1" x14ac:dyDescent="0.2">
      <c r="A68" s="86">
        <v>60</v>
      </c>
      <c r="B68" s="157">
        <v>4</v>
      </c>
      <c r="C68" s="157">
        <v>4</v>
      </c>
      <c r="D68" s="157">
        <v>4</v>
      </c>
      <c r="E68" s="157">
        <v>4</v>
      </c>
      <c r="F68" s="157">
        <v>4</v>
      </c>
      <c r="G68" s="157">
        <v>4</v>
      </c>
      <c r="H68" s="157">
        <v>4</v>
      </c>
      <c r="I68" s="158">
        <v>4</v>
      </c>
      <c r="J68" s="157">
        <v>4</v>
      </c>
      <c r="K68" s="159"/>
      <c r="L68" s="85">
        <f t="shared" si="0"/>
        <v>0</v>
      </c>
      <c r="M68" s="160"/>
      <c r="N68" s="160"/>
      <c r="O68" s="160"/>
      <c r="P68" s="160"/>
    </row>
    <row r="69" spans="1:16" ht="12.75" customHeight="1" outlineLevel="1" x14ac:dyDescent="0.2">
      <c r="A69" s="86">
        <v>61</v>
      </c>
      <c r="B69" s="157">
        <v>4</v>
      </c>
      <c r="C69" s="157">
        <v>4</v>
      </c>
      <c r="D69" s="157">
        <v>4</v>
      </c>
      <c r="E69" s="157">
        <v>4</v>
      </c>
      <c r="F69" s="157">
        <v>4</v>
      </c>
      <c r="G69" s="157">
        <v>4</v>
      </c>
      <c r="H69" s="157">
        <v>4</v>
      </c>
      <c r="I69" s="158">
        <v>4</v>
      </c>
      <c r="J69" s="157">
        <v>4</v>
      </c>
      <c r="K69" s="159"/>
      <c r="L69" s="11">
        <f t="shared" si="0"/>
        <v>0</v>
      </c>
      <c r="M69" s="160"/>
      <c r="N69" s="160"/>
      <c r="O69" s="160"/>
      <c r="P69" s="160"/>
    </row>
    <row r="70" spans="1:16" ht="12.75" customHeight="1" outlineLevel="1" x14ac:dyDescent="0.2">
      <c r="A70" s="86">
        <v>62</v>
      </c>
      <c r="B70" s="157">
        <v>4</v>
      </c>
      <c r="C70" s="157">
        <v>4</v>
      </c>
      <c r="D70" s="157">
        <v>4</v>
      </c>
      <c r="E70" s="157">
        <v>4</v>
      </c>
      <c r="F70" s="157">
        <v>4</v>
      </c>
      <c r="G70" s="157">
        <v>4</v>
      </c>
      <c r="H70" s="157">
        <v>4</v>
      </c>
      <c r="I70" s="158">
        <v>4</v>
      </c>
      <c r="J70" s="157">
        <v>4</v>
      </c>
      <c r="K70" s="159"/>
      <c r="L70" s="11">
        <f t="shared" si="0"/>
        <v>0</v>
      </c>
      <c r="M70" s="160"/>
      <c r="N70" s="160"/>
      <c r="O70" s="160"/>
      <c r="P70" s="160"/>
    </row>
    <row r="71" spans="1:16" ht="12.75" customHeight="1" outlineLevel="1" x14ac:dyDescent="0.2">
      <c r="A71" s="86">
        <v>63</v>
      </c>
      <c r="B71" s="157">
        <v>4</v>
      </c>
      <c r="C71" s="157">
        <v>4</v>
      </c>
      <c r="D71" s="157">
        <v>4</v>
      </c>
      <c r="E71" s="157">
        <v>4</v>
      </c>
      <c r="F71" s="157">
        <v>4</v>
      </c>
      <c r="G71" s="157">
        <v>4</v>
      </c>
      <c r="H71" s="157">
        <v>4</v>
      </c>
      <c r="I71" s="158">
        <v>4</v>
      </c>
      <c r="J71" s="157">
        <v>4</v>
      </c>
      <c r="K71" s="159"/>
      <c r="L71" s="85">
        <f t="shared" si="0"/>
        <v>0</v>
      </c>
      <c r="M71" s="160"/>
      <c r="N71" s="160"/>
      <c r="O71" s="160"/>
      <c r="P71" s="160"/>
    </row>
    <row r="72" spans="1:16" ht="12.75" customHeight="1" outlineLevel="1" x14ac:dyDescent="0.2">
      <c r="A72" s="86">
        <v>64</v>
      </c>
      <c r="B72" s="157">
        <v>4</v>
      </c>
      <c r="C72" s="157">
        <v>4</v>
      </c>
      <c r="D72" s="157">
        <v>4</v>
      </c>
      <c r="E72" s="157">
        <v>4</v>
      </c>
      <c r="F72" s="157">
        <v>4</v>
      </c>
      <c r="G72" s="157">
        <v>4</v>
      </c>
      <c r="H72" s="157">
        <v>4</v>
      </c>
      <c r="I72" s="158">
        <v>4</v>
      </c>
      <c r="J72" s="157">
        <v>4</v>
      </c>
      <c r="K72" s="159"/>
      <c r="L72" s="11">
        <f t="shared" si="0"/>
        <v>0</v>
      </c>
      <c r="M72" s="160"/>
      <c r="N72" s="160"/>
      <c r="O72" s="160"/>
      <c r="P72" s="160"/>
    </row>
    <row r="73" spans="1:16" ht="12.75" customHeight="1" outlineLevel="1" x14ac:dyDescent="0.2">
      <c r="A73" s="86">
        <v>65</v>
      </c>
      <c r="B73" s="157">
        <v>3</v>
      </c>
      <c r="C73" s="157">
        <v>3</v>
      </c>
      <c r="D73" s="157">
        <v>3</v>
      </c>
      <c r="E73" s="157">
        <v>4</v>
      </c>
      <c r="F73" s="157">
        <v>3</v>
      </c>
      <c r="G73" s="157">
        <v>3</v>
      </c>
      <c r="H73" s="157">
        <v>3</v>
      </c>
      <c r="I73" s="158">
        <v>3</v>
      </c>
      <c r="J73" s="157">
        <v>4</v>
      </c>
      <c r="K73" s="159"/>
      <c r="L73" s="11">
        <f t="shared" si="0"/>
        <v>0</v>
      </c>
      <c r="M73" s="160"/>
      <c r="N73" s="160"/>
      <c r="O73" s="160"/>
      <c r="P73" s="160"/>
    </row>
    <row r="74" spans="1:16" ht="12.75" customHeight="1" outlineLevel="1" x14ac:dyDescent="0.2">
      <c r="A74" s="86">
        <v>66</v>
      </c>
      <c r="B74" s="157">
        <v>3</v>
      </c>
      <c r="C74" s="157">
        <v>4</v>
      </c>
      <c r="D74" s="157">
        <v>3</v>
      </c>
      <c r="E74" s="157">
        <v>4</v>
      </c>
      <c r="F74" s="157">
        <v>3</v>
      </c>
      <c r="G74" s="157">
        <v>4</v>
      </c>
      <c r="H74" s="157">
        <v>4</v>
      </c>
      <c r="I74" s="158">
        <v>4</v>
      </c>
      <c r="J74" s="157">
        <v>4</v>
      </c>
      <c r="K74" s="159"/>
      <c r="L74" s="85">
        <f t="shared" si="0"/>
        <v>0</v>
      </c>
      <c r="M74" s="160"/>
      <c r="N74" s="160"/>
      <c r="O74" s="160"/>
      <c r="P74" s="160"/>
    </row>
    <row r="75" spans="1:16" ht="12.75" customHeight="1" outlineLevel="1" x14ac:dyDescent="0.2">
      <c r="A75" s="86">
        <v>67</v>
      </c>
      <c r="B75" s="157">
        <v>3</v>
      </c>
      <c r="C75" s="157">
        <v>3</v>
      </c>
      <c r="D75" s="157">
        <v>4</v>
      </c>
      <c r="E75" s="157">
        <v>4</v>
      </c>
      <c r="F75" s="157">
        <v>4</v>
      </c>
      <c r="G75" s="157">
        <v>4</v>
      </c>
      <c r="H75" s="157">
        <v>4</v>
      </c>
      <c r="I75" s="158">
        <v>4</v>
      </c>
      <c r="J75" s="157">
        <v>4</v>
      </c>
      <c r="K75" s="159"/>
      <c r="L75" s="11">
        <f t="shared" si="0"/>
        <v>0</v>
      </c>
      <c r="M75" s="160"/>
      <c r="N75" s="160"/>
      <c r="O75" s="160"/>
      <c r="P75" s="160"/>
    </row>
    <row r="76" spans="1:16" ht="12.75" customHeight="1" outlineLevel="1" x14ac:dyDescent="0.2">
      <c r="A76" s="86">
        <v>68</v>
      </c>
      <c r="B76" s="157">
        <v>3</v>
      </c>
      <c r="C76" s="157">
        <v>4</v>
      </c>
      <c r="D76" s="157">
        <v>3</v>
      </c>
      <c r="E76" s="157">
        <v>4</v>
      </c>
      <c r="F76" s="157">
        <v>3</v>
      </c>
      <c r="G76" s="157">
        <v>4</v>
      </c>
      <c r="H76" s="157">
        <v>4</v>
      </c>
      <c r="I76" s="158">
        <v>3</v>
      </c>
      <c r="J76" s="157">
        <v>4</v>
      </c>
      <c r="K76" s="159"/>
      <c r="L76" s="11">
        <f t="shared" si="0"/>
        <v>0</v>
      </c>
      <c r="M76" s="160"/>
      <c r="N76" s="160"/>
      <c r="O76" s="160"/>
      <c r="P76" s="160"/>
    </row>
    <row r="77" spans="1:16" ht="12.75" customHeight="1" outlineLevel="1" x14ac:dyDescent="0.2">
      <c r="A77" s="86">
        <v>69</v>
      </c>
      <c r="B77" s="157">
        <v>3</v>
      </c>
      <c r="C77" s="157">
        <v>3</v>
      </c>
      <c r="D77" s="157">
        <v>3</v>
      </c>
      <c r="E77" s="157">
        <v>4</v>
      </c>
      <c r="F77" s="157">
        <v>3</v>
      </c>
      <c r="G77" s="157">
        <v>3</v>
      </c>
      <c r="H77" s="157">
        <v>3</v>
      </c>
      <c r="I77" s="158">
        <v>3</v>
      </c>
      <c r="J77" s="157">
        <v>4</v>
      </c>
      <c r="K77" s="159"/>
      <c r="L77" s="85">
        <f t="shared" si="0"/>
        <v>0</v>
      </c>
      <c r="M77" s="160"/>
      <c r="N77" s="160"/>
      <c r="O77" s="160"/>
      <c r="P77" s="160"/>
    </row>
    <row r="78" spans="1:16" ht="12.75" customHeight="1" outlineLevel="1" x14ac:dyDescent="0.2">
      <c r="A78" s="86">
        <v>70</v>
      </c>
      <c r="B78" s="157">
        <v>3</v>
      </c>
      <c r="C78" s="157">
        <v>3</v>
      </c>
      <c r="D78" s="157">
        <v>3</v>
      </c>
      <c r="E78" s="157">
        <v>4</v>
      </c>
      <c r="F78" s="157">
        <v>3</v>
      </c>
      <c r="G78" s="157">
        <v>3</v>
      </c>
      <c r="H78" s="157">
        <v>3</v>
      </c>
      <c r="I78" s="158">
        <v>3</v>
      </c>
      <c r="J78" s="157">
        <v>4</v>
      </c>
      <c r="K78" s="159"/>
      <c r="L78" s="11">
        <f t="shared" ref="L78:L88" si="1">COUNTBLANK(B79:J79)</f>
        <v>0</v>
      </c>
      <c r="M78" s="160"/>
      <c r="N78" s="160"/>
      <c r="O78" s="160"/>
      <c r="P78" s="160"/>
    </row>
    <row r="79" spans="1:16" ht="12.6" customHeight="1" outlineLevel="1" x14ac:dyDescent="0.2">
      <c r="A79" s="86">
        <v>71</v>
      </c>
      <c r="B79" s="112">
        <v>3</v>
      </c>
      <c r="C79" s="112">
        <v>3</v>
      </c>
      <c r="D79" s="112">
        <v>3</v>
      </c>
      <c r="E79" s="112">
        <v>4</v>
      </c>
      <c r="F79" s="112">
        <v>3</v>
      </c>
      <c r="G79" s="112">
        <v>3</v>
      </c>
      <c r="H79" s="112">
        <v>3</v>
      </c>
      <c r="I79" s="113">
        <v>3</v>
      </c>
      <c r="J79" s="112">
        <v>4</v>
      </c>
      <c r="K79" s="103"/>
      <c r="L79" s="11">
        <f t="shared" si="1"/>
        <v>0</v>
      </c>
      <c r="M79" s="11"/>
      <c r="N79" s="11"/>
      <c r="O79" s="11"/>
      <c r="P79" s="11"/>
    </row>
    <row r="80" spans="1:16" ht="12.6" customHeight="1" outlineLevel="1" x14ac:dyDescent="0.2">
      <c r="A80" s="86">
        <v>72</v>
      </c>
      <c r="B80" s="112">
        <v>3</v>
      </c>
      <c r="C80" s="112">
        <v>3</v>
      </c>
      <c r="D80" s="112">
        <v>4</v>
      </c>
      <c r="E80" s="112">
        <v>3</v>
      </c>
      <c r="F80" s="112">
        <v>3</v>
      </c>
      <c r="G80" s="112">
        <v>3</v>
      </c>
      <c r="H80" s="112">
        <v>3</v>
      </c>
      <c r="I80" s="113">
        <v>3</v>
      </c>
      <c r="J80" s="112">
        <v>4</v>
      </c>
      <c r="K80" s="103"/>
      <c r="L80" s="85">
        <f t="shared" si="1"/>
        <v>0</v>
      </c>
      <c r="M80" s="11"/>
      <c r="N80" s="11"/>
      <c r="O80" s="11"/>
      <c r="P80" s="11"/>
    </row>
    <row r="81" spans="1:19" ht="12.6" customHeight="1" outlineLevel="1" x14ac:dyDescent="0.2">
      <c r="A81" s="86">
        <v>73</v>
      </c>
      <c r="B81" s="112">
        <v>3</v>
      </c>
      <c r="C81" s="112">
        <v>4</v>
      </c>
      <c r="D81" s="112">
        <v>3</v>
      </c>
      <c r="E81" s="112">
        <v>4</v>
      </c>
      <c r="F81" s="112">
        <v>3</v>
      </c>
      <c r="G81" s="112">
        <v>4</v>
      </c>
      <c r="H81" s="112">
        <v>4</v>
      </c>
      <c r="I81" s="113">
        <v>4</v>
      </c>
      <c r="J81" s="112">
        <v>4</v>
      </c>
      <c r="K81" s="103"/>
      <c r="L81" s="11">
        <f t="shared" si="1"/>
        <v>0</v>
      </c>
      <c r="M81" s="11"/>
      <c r="N81" s="11"/>
      <c r="O81" s="11"/>
      <c r="P81" s="11"/>
    </row>
    <row r="82" spans="1:19" ht="12.6" customHeight="1" outlineLevel="1" x14ac:dyDescent="0.2">
      <c r="A82" s="86">
        <v>74</v>
      </c>
      <c r="B82" s="112">
        <v>4</v>
      </c>
      <c r="C82" s="112">
        <v>4</v>
      </c>
      <c r="D82" s="112">
        <v>4</v>
      </c>
      <c r="E82" s="112">
        <v>4</v>
      </c>
      <c r="F82" s="112">
        <v>3</v>
      </c>
      <c r="G82" s="112">
        <v>4</v>
      </c>
      <c r="H82" s="112">
        <v>4</v>
      </c>
      <c r="I82" s="113">
        <v>3</v>
      </c>
      <c r="J82" s="112">
        <v>4</v>
      </c>
      <c r="K82" s="103"/>
      <c r="L82" s="11">
        <f t="shared" si="1"/>
        <v>0</v>
      </c>
      <c r="M82" s="11"/>
      <c r="N82" s="11"/>
      <c r="O82" s="11"/>
      <c r="P82" s="11"/>
    </row>
    <row r="83" spans="1:19" ht="12.6" customHeight="1" outlineLevel="1" x14ac:dyDescent="0.2">
      <c r="A83" s="86">
        <v>75</v>
      </c>
      <c r="B83" s="112">
        <v>4</v>
      </c>
      <c r="C83" s="112">
        <v>4</v>
      </c>
      <c r="D83" s="112">
        <v>4</v>
      </c>
      <c r="E83" s="112">
        <v>4</v>
      </c>
      <c r="F83" s="112">
        <v>4</v>
      </c>
      <c r="G83" s="112">
        <v>4</v>
      </c>
      <c r="H83" s="112">
        <v>4</v>
      </c>
      <c r="I83" s="113">
        <v>4</v>
      </c>
      <c r="J83" s="112">
        <v>4</v>
      </c>
      <c r="K83" s="103"/>
      <c r="L83" s="85">
        <f t="shared" si="1"/>
        <v>0</v>
      </c>
      <c r="M83" s="11"/>
      <c r="N83" s="11"/>
      <c r="O83" s="11"/>
      <c r="P83" s="11"/>
    </row>
    <row r="84" spans="1:19" ht="12.6" customHeight="1" outlineLevel="1" x14ac:dyDescent="0.2">
      <c r="A84" s="86">
        <v>76</v>
      </c>
      <c r="B84" s="112">
        <v>4</v>
      </c>
      <c r="C84" s="112">
        <v>4</v>
      </c>
      <c r="D84" s="112">
        <v>3</v>
      </c>
      <c r="E84" s="112">
        <v>4</v>
      </c>
      <c r="F84" s="112">
        <v>3</v>
      </c>
      <c r="G84" s="112">
        <v>3</v>
      </c>
      <c r="H84" s="112">
        <v>3</v>
      </c>
      <c r="I84" s="113">
        <v>4</v>
      </c>
      <c r="J84" s="112">
        <v>4</v>
      </c>
      <c r="K84" s="103"/>
      <c r="L84" s="11">
        <f t="shared" si="1"/>
        <v>0</v>
      </c>
      <c r="M84" s="11"/>
      <c r="N84" s="11"/>
      <c r="O84" s="11"/>
      <c r="P84" s="11"/>
    </row>
    <row r="85" spans="1:19" ht="12.6" customHeight="1" outlineLevel="1" x14ac:dyDescent="0.2">
      <c r="A85" s="86">
        <v>77</v>
      </c>
      <c r="B85" s="112">
        <v>4</v>
      </c>
      <c r="C85" s="112">
        <v>4</v>
      </c>
      <c r="D85" s="112">
        <v>4</v>
      </c>
      <c r="E85" s="112">
        <v>3</v>
      </c>
      <c r="F85" s="112">
        <v>4</v>
      </c>
      <c r="G85" s="112">
        <v>4</v>
      </c>
      <c r="H85" s="112">
        <v>3</v>
      </c>
      <c r="I85" s="113">
        <v>3</v>
      </c>
      <c r="J85" s="112">
        <v>4</v>
      </c>
      <c r="K85" s="103"/>
      <c r="L85" s="11">
        <f t="shared" si="1"/>
        <v>0</v>
      </c>
      <c r="M85" s="11"/>
      <c r="N85" s="11"/>
      <c r="O85" s="11"/>
      <c r="P85" s="11"/>
    </row>
    <row r="86" spans="1:19" ht="12.6" customHeight="1" outlineLevel="1" x14ac:dyDescent="0.2">
      <c r="A86" s="86">
        <v>78</v>
      </c>
      <c r="B86" s="112">
        <v>4</v>
      </c>
      <c r="C86" s="112">
        <v>4</v>
      </c>
      <c r="D86" s="112">
        <v>4</v>
      </c>
      <c r="E86" s="112">
        <v>4</v>
      </c>
      <c r="F86" s="112">
        <v>4</v>
      </c>
      <c r="G86" s="112">
        <v>4</v>
      </c>
      <c r="H86" s="112">
        <v>4</v>
      </c>
      <c r="I86" s="113">
        <v>4</v>
      </c>
      <c r="J86" s="112">
        <v>4</v>
      </c>
      <c r="K86" s="103"/>
      <c r="L86" s="85">
        <f t="shared" si="1"/>
        <v>0</v>
      </c>
      <c r="M86" s="11"/>
      <c r="N86" s="11"/>
      <c r="O86" s="11"/>
      <c r="P86" s="11"/>
    </row>
    <row r="87" spans="1:19" ht="12.6" customHeight="1" outlineLevel="1" x14ac:dyDescent="0.2">
      <c r="A87" s="86">
        <v>79</v>
      </c>
      <c r="B87" s="112">
        <v>4</v>
      </c>
      <c r="C87" s="112">
        <v>4</v>
      </c>
      <c r="D87" s="112">
        <v>4</v>
      </c>
      <c r="E87" s="112">
        <v>4</v>
      </c>
      <c r="F87" s="112">
        <v>4</v>
      </c>
      <c r="G87" s="112">
        <v>4</v>
      </c>
      <c r="H87" s="112">
        <v>4</v>
      </c>
      <c r="I87" s="113">
        <v>4</v>
      </c>
      <c r="J87" s="112">
        <v>4</v>
      </c>
      <c r="K87" s="103"/>
      <c r="L87" s="11">
        <f t="shared" si="1"/>
        <v>0</v>
      </c>
      <c r="M87" s="11"/>
      <c r="N87" s="11"/>
      <c r="O87" s="11"/>
      <c r="P87" s="11"/>
    </row>
    <row r="88" spans="1:19" ht="12.6" customHeight="1" outlineLevel="1" x14ac:dyDescent="0.2">
      <c r="A88" s="86">
        <v>80</v>
      </c>
      <c r="B88" s="84">
        <v>4</v>
      </c>
      <c r="C88" s="84">
        <v>4</v>
      </c>
      <c r="D88" s="84">
        <v>4</v>
      </c>
      <c r="E88" s="84">
        <v>4</v>
      </c>
      <c r="F88" s="84">
        <v>4</v>
      </c>
      <c r="G88" s="84">
        <v>4</v>
      </c>
      <c r="H88" s="84">
        <v>4</v>
      </c>
      <c r="I88" s="84">
        <v>4</v>
      </c>
      <c r="J88" s="84">
        <v>4</v>
      </c>
      <c r="K88" s="103"/>
      <c r="L88" s="11">
        <f t="shared" si="1"/>
        <v>0</v>
      </c>
      <c r="M88" s="11"/>
      <c r="N88" s="11"/>
      <c r="O88" s="11"/>
      <c r="P88" s="11"/>
    </row>
    <row r="89" spans="1:19" ht="12.6" customHeight="1" x14ac:dyDescent="0.2">
      <c r="A89" s="13" t="s">
        <v>43</v>
      </c>
      <c r="B89" s="177">
        <f t="shared" ref="B89:J89" si="2">SUM(B9:B88)</f>
        <v>283</v>
      </c>
      <c r="C89" s="177">
        <f t="shared" si="2"/>
        <v>290</v>
      </c>
      <c r="D89" s="177">
        <f t="shared" si="2"/>
        <v>284</v>
      </c>
      <c r="E89" s="177">
        <f t="shared" si="2"/>
        <v>311</v>
      </c>
      <c r="F89" s="177">
        <f t="shared" si="2"/>
        <v>290</v>
      </c>
      <c r="G89" s="177">
        <f t="shared" si="2"/>
        <v>294</v>
      </c>
      <c r="H89" s="177">
        <f t="shared" si="2"/>
        <v>291</v>
      </c>
      <c r="I89" s="204">
        <f t="shared" si="2"/>
        <v>282</v>
      </c>
      <c r="J89" s="206">
        <f t="shared" si="2"/>
        <v>313</v>
      </c>
      <c r="K89" s="104"/>
      <c r="L89" s="197"/>
      <c r="M89" s="197"/>
      <c r="N89" s="197"/>
      <c r="O89" s="197"/>
      <c r="P89" s="197"/>
    </row>
    <row r="90" spans="1:19" ht="12.6" customHeight="1" x14ac:dyDescent="0.2">
      <c r="A90" s="14" t="s">
        <v>42</v>
      </c>
      <c r="B90" s="178"/>
      <c r="C90" s="178"/>
      <c r="D90" s="178"/>
      <c r="E90" s="178"/>
      <c r="F90" s="178"/>
      <c r="G90" s="178"/>
      <c r="H90" s="178"/>
      <c r="I90" s="205"/>
      <c r="J90" s="206"/>
      <c r="K90" s="104"/>
      <c r="L90" s="197"/>
      <c r="M90" s="197"/>
      <c r="N90" s="197"/>
      <c r="O90" s="197"/>
      <c r="P90" s="197"/>
    </row>
    <row r="91" spans="1:19" ht="12.6" customHeight="1" x14ac:dyDescent="0.2">
      <c r="A91" s="15" t="s">
        <v>38</v>
      </c>
      <c r="B91" s="198">
        <f t="shared" ref="B91:J91" si="3">(SUM(B9:B88))/COUNT(B9:B88)</f>
        <v>3.5375000000000001</v>
      </c>
      <c r="C91" s="198">
        <f t="shared" si="3"/>
        <v>3.625</v>
      </c>
      <c r="D91" s="198">
        <f t="shared" si="3"/>
        <v>3.55</v>
      </c>
      <c r="E91" s="198">
        <f t="shared" si="3"/>
        <v>3.8875000000000002</v>
      </c>
      <c r="F91" s="198">
        <f t="shared" si="3"/>
        <v>3.625</v>
      </c>
      <c r="G91" s="198">
        <f t="shared" si="3"/>
        <v>3.6749999999999998</v>
      </c>
      <c r="H91" s="198">
        <f t="shared" si="3"/>
        <v>3.6375000000000002</v>
      </c>
      <c r="I91" s="200">
        <f t="shared" si="3"/>
        <v>3.5249999999999999</v>
      </c>
      <c r="J91" s="198">
        <f t="shared" si="3"/>
        <v>3.9125000000000001</v>
      </c>
      <c r="K91" s="94"/>
      <c r="L91" s="16"/>
      <c r="M91" s="182"/>
      <c r="N91" s="182"/>
      <c r="O91" s="203" t="s">
        <v>44</v>
      </c>
      <c r="P91" s="182"/>
    </row>
    <row r="92" spans="1:19" ht="12.6" customHeight="1" x14ac:dyDescent="0.2">
      <c r="A92" s="17" t="s">
        <v>39</v>
      </c>
      <c r="B92" s="199"/>
      <c r="C92" s="199"/>
      <c r="D92" s="199"/>
      <c r="E92" s="199"/>
      <c r="F92" s="199"/>
      <c r="G92" s="199"/>
      <c r="H92" s="199"/>
      <c r="I92" s="201"/>
      <c r="J92" s="202"/>
      <c r="K92" s="94"/>
      <c r="L92" s="16"/>
      <c r="M92" s="182"/>
      <c r="N92" s="182"/>
      <c r="O92" s="182"/>
      <c r="P92" s="182"/>
    </row>
    <row r="93" spans="1:19" ht="12.6" customHeight="1" x14ac:dyDescent="0.2">
      <c r="A93" s="18" t="s">
        <v>22</v>
      </c>
      <c r="B93" s="105"/>
      <c r="C93" s="105"/>
      <c r="D93" s="105"/>
      <c r="E93" s="105"/>
      <c r="F93" s="105"/>
      <c r="G93" s="105"/>
      <c r="H93" s="105"/>
      <c r="I93" s="106"/>
      <c r="J93" s="105"/>
      <c r="K93" s="107" t="s">
        <v>17</v>
      </c>
      <c r="L93" s="19"/>
      <c r="M93" s="182"/>
      <c r="N93" s="182"/>
      <c r="O93" s="182"/>
      <c r="P93" s="182"/>
      <c r="Q93" s="19"/>
    </row>
    <row r="94" spans="1:19" ht="12.6" customHeight="1" x14ac:dyDescent="0.2">
      <c r="A94" s="20" t="s">
        <v>40</v>
      </c>
      <c r="B94" s="195">
        <f t="shared" ref="B94:J94" si="4">+B91*0.111</f>
        <v>0.39266250000000003</v>
      </c>
      <c r="C94" s="195">
        <f t="shared" si="4"/>
        <v>0.40237499999999998</v>
      </c>
      <c r="D94" s="94">
        <f t="shared" si="4"/>
        <v>0.39405000000000001</v>
      </c>
      <c r="E94" s="94">
        <f t="shared" si="4"/>
        <v>0.43151250000000002</v>
      </c>
      <c r="F94" s="94">
        <f t="shared" si="4"/>
        <v>0.40237499999999998</v>
      </c>
      <c r="G94" s="94">
        <f t="shared" si="4"/>
        <v>0.40792499999999998</v>
      </c>
      <c r="H94" s="94">
        <f t="shared" si="4"/>
        <v>0.40376250000000002</v>
      </c>
      <c r="I94" s="94">
        <f t="shared" si="4"/>
        <v>0.39127499999999998</v>
      </c>
      <c r="J94" s="94">
        <f t="shared" si="4"/>
        <v>0.43428749999999999</v>
      </c>
      <c r="K94" s="110">
        <f>SUM(B94:J94)</f>
        <v>3.6602250000000001</v>
      </c>
      <c r="L94" s="21"/>
      <c r="M94" s="182"/>
      <c r="N94" s="182"/>
      <c r="O94" s="182"/>
      <c r="P94" s="182"/>
      <c r="Q94" s="21"/>
    </row>
    <row r="95" spans="1:19" ht="12.6" customHeight="1" x14ac:dyDescent="0.2">
      <c r="A95" s="22" t="s">
        <v>41</v>
      </c>
      <c r="B95" s="196"/>
      <c r="C95" s="196"/>
      <c r="D95" s="23"/>
      <c r="E95" s="23"/>
      <c r="F95" s="23"/>
      <c r="G95" s="23"/>
      <c r="H95" s="23"/>
      <c r="I95" s="24"/>
      <c r="J95" s="24"/>
      <c r="K95" s="108"/>
      <c r="L95" s="25"/>
      <c r="M95" s="21"/>
      <c r="N95" s="21"/>
      <c r="O95" s="21"/>
      <c r="P95" s="21"/>
      <c r="Q95" s="25"/>
    </row>
    <row r="96" spans="1:19" ht="12.75" customHeight="1" x14ac:dyDescent="0.2">
      <c r="A96" s="189" t="s">
        <v>10</v>
      </c>
      <c r="B96" s="190"/>
      <c r="C96" s="190"/>
      <c r="D96" s="190"/>
      <c r="E96" s="190"/>
      <c r="F96" s="190"/>
      <c r="G96" s="190"/>
      <c r="H96" s="190"/>
      <c r="I96" s="190"/>
      <c r="J96" s="191"/>
      <c r="K96" s="109" t="s">
        <v>18</v>
      </c>
      <c r="L96" s="26"/>
      <c r="M96" s="21"/>
      <c r="N96" s="21"/>
      <c r="O96" s="21"/>
      <c r="P96" s="21"/>
      <c r="Q96" s="26"/>
      <c r="S96" s="4" t="s">
        <v>44</v>
      </c>
    </row>
    <row r="97" spans="1:21" ht="15.75" x14ac:dyDescent="0.25">
      <c r="A97" s="192"/>
      <c r="B97" s="193"/>
      <c r="C97" s="193"/>
      <c r="D97" s="193"/>
      <c r="E97" s="193"/>
      <c r="F97" s="193"/>
      <c r="G97" s="193"/>
      <c r="H97" s="193"/>
      <c r="I97" s="193"/>
      <c r="J97" s="194"/>
      <c r="K97" s="27">
        <f>+K94*25</f>
        <v>91.505624999999995</v>
      </c>
      <c r="L97" s="28"/>
      <c r="M97" s="28"/>
      <c r="N97" s="28"/>
      <c r="O97" s="28"/>
      <c r="P97" s="28"/>
      <c r="Q97" s="29"/>
    </row>
    <row r="98" spans="1:21" ht="12.6" customHeight="1" x14ac:dyDescent="0.2"/>
    <row r="99" spans="1:21" ht="12.6" customHeight="1" x14ac:dyDescent="0.2">
      <c r="A99" s="7" t="s">
        <v>11</v>
      </c>
      <c r="F99" s="8" t="s">
        <v>19</v>
      </c>
      <c r="G99" s="183" t="s">
        <v>80</v>
      </c>
      <c r="H99" s="184"/>
      <c r="I99" s="185"/>
      <c r="J99" s="30" t="s">
        <v>81</v>
      </c>
      <c r="K99" s="95"/>
      <c r="L99" s="7"/>
      <c r="M99" s="7"/>
      <c r="N99" s="7" t="s">
        <v>148</v>
      </c>
      <c r="O99" s="7"/>
      <c r="P99" s="31"/>
      <c r="Q99" s="32"/>
      <c r="S99" s="4" t="s">
        <v>44</v>
      </c>
    </row>
    <row r="100" spans="1:21" ht="12.6" customHeight="1" x14ac:dyDescent="0.2">
      <c r="A100" s="33" t="s">
        <v>12</v>
      </c>
      <c r="C100" s="33" t="s">
        <v>31</v>
      </c>
      <c r="F100" s="34" t="s">
        <v>1</v>
      </c>
      <c r="G100" s="186" t="s">
        <v>141</v>
      </c>
      <c r="H100" s="187"/>
      <c r="I100" s="188"/>
      <c r="J100" s="35">
        <f>B91</f>
        <v>3.5375000000000001</v>
      </c>
      <c r="K100" s="96"/>
      <c r="L100" s="36"/>
      <c r="M100" s="36"/>
      <c r="N100" s="64">
        <f>AVERAGE(J100:J108)</f>
        <v>3.6638888888888883</v>
      </c>
      <c r="O100" s="36"/>
      <c r="P100" s="21"/>
    </row>
    <row r="101" spans="1:21" ht="12.6" customHeight="1" x14ac:dyDescent="0.2">
      <c r="A101" s="33" t="s">
        <v>13</v>
      </c>
      <c r="C101" s="33" t="s">
        <v>32</v>
      </c>
      <c r="F101" s="34" t="s">
        <v>2</v>
      </c>
      <c r="G101" s="186" t="s">
        <v>82</v>
      </c>
      <c r="H101" s="187"/>
      <c r="I101" s="188"/>
      <c r="J101" s="35">
        <f>C91</f>
        <v>3.625</v>
      </c>
      <c r="K101" s="96"/>
      <c r="L101" s="36"/>
      <c r="M101" s="36"/>
      <c r="N101" s="36"/>
      <c r="O101" s="36"/>
      <c r="P101" s="21"/>
    </row>
    <row r="102" spans="1:21" ht="12.6" customHeight="1" x14ac:dyDescent="0.2">
      <c r="A102" s="33" t="s">
        <v>14</v>
      </c>
      <c r="C102" s="33" t="s">
        <v>33</v>
      </c>
      <c r="F102" s="34" t="s">
        <v>3</v>
      </c>
      <c r="G102" s="172" t="s">
        <v>117</v>
      </c>
      <c r="H102" s="173"/>
      <c r="I102" s="174"/>
      <c r="J102" s="35">
        <f>D91</f>
        <v>3.55</v>
      </c>
      <c r="K102" s="96"/>
      <c r="L102" s="36"/>
      <c r="M102" s="36"/>
      <c r="N102" s="36"/>
      <c r="O102" s="36"/>
      <c r="P102" s="21"/>
    </row>
    <row r="103" spans="1:21" ht="12.6" customHeight="1" x14ac:dyDescent="0.2">
      <c r="A103" s="33" t="s">
        <v>15</v>
      </c>
      <c r="C103" s="33" t="s">
        <v>35</v>
      </c>
      <c r="F103" s="34" t="s">
        <v>4</v>
      </c>
      <c r="G103" s="172" t="s">
        <v>142</v>
      </c>
      <c r="H103" s="173"/>
      <c r="I103" s="174"/>
      <c r="J103" s="35">
        <f>E91</f>
        <v>3.8875000000000002</v>
      </c>
      <c r="K103" s="96"/>
      <c r="L103" s="36"/>
      <c r="M103" s="36"/>
      <c r="N103" s="36"/>
      <c r="O103" s="36"/>
      <c r="P103" s="21"/>
    </row>
    <row r="104" spans="1:21" ht="12.6" customHeight="1" x14ac:dyDescent="0.2">
      <c r="A104" s="33" t="s">
        <v>16</v>
      </c>
      <c r="C104" s="33" t="s">
        <v>36</v>
      </c>
      <c r="F104" s="34" t="s">
        <v>5</v>
      </c>
      <c r="G104" s="172" t="s">
        <v>143</v>
      </c>
      <c r="H104" s="173"/>
      <c r="I104" s="174"/>
      <c r="J104" s="35">
        <f>F91</f>
        <v>3.625</v>
      </c>
      <c r="K104" s="96"/>
      <c r="L104" s="36"/>
      <c r="M104" s="36"/>
      <c r="N104" s="36"/>
      <c r="O104" s="36"/>
      <c r="P104" s="21"/>
    </row>
    <row r="105" spans="1:21" ht="12.6" customHeight="1" x14ac:dyDescent="0.2">
      <c r="A105" s="4" t="s">
        <v>23</v>
      </c>
      <c r="C105" s="33" t="s">
        <v>37</v>
      </c>
      <c r="F105" s="34" t="s">
        <v>6</v>
      </c>
      <c r="G105" s="172" t="s">
        <v>144</v>
      </c>
      <c r="H105" s="173"/>
      <c r="I105" s="174"/>
      <c r="J105" s="35">
        <f>G91</f>
        <v>3.6749999999999998</v>
      </c>
      <c r="K105" s="96"/>
      <c r="L105" s="36"/>
      <c r="M105" s="36"/>
      <c r="N105" s="36"/>
      <c r="O105" s="36"/>
      <c r="P105" s="21"/>
    </row>
    <row r="106" spans="1:21" ht="12.6" customHeight="1" x14ac:dyDescent="0.2">
      <c r="C106" s="4" t="s">
        <v>34</v>
      </c>
      <c r="F106" s="34" t="s">
        <v>7</v>
      </c>
      <c r="G106" s="172" t="s">
        <v>145</v>
      </c>
      <c r="H106" s="173"/>
      <c r="I106" s="174"/>
      <c r="J106" s="35">
        <f>H91</f>
        <v>3.6375000000000002</v>
      </c>
      <c r="K106" s="96"/>
      <c r="L106" s="36"/>
      <c r="M106" s="36"/>
      <c r="N106" s="36"/>
      <c r="O106" s="36"/>
      <c r="P106" s="21"/>
    </row>
    <row r="107" spans="1:21" ht="12.6" customHeight="1" x14ac:dyDescent="0.2">
      <c r="A107" s="4" t="s">
        <v>30</v>
      </c>
      <c r="C107" s="33" t="s">
        <v>119</v>
      </c>
      <c r="F107" s="34" t="s">
        <v>8</v>
      </c>
      <c r="G107" s="179" t="s">
        <v>118</v>
      </c>
      <c r="H107" s="173"/>
      <c r="I107" s="174"/>
      <c r="J107" s="35">
        <f>I91</f>
        <v>3.5249999999999999</v>
      </c>
      <c r="K107" s="96"/>
      <c r="L107" s="36"/>
      <c r="M107" s="36"/>
      <c r="N107" s="36"/>
      <c r="O107" s="36"/>
      <c r="P107" s="21"/>
    </row>
    <row r="108" spans="1:21" x14ac:dyDescent="0.2">
      <c r="F108" s="34" t="s">
        <v>9</v>
      </c>
      <c r="G108" s="179" t="s">
        <v>146</v>
      </c>
      <c r="H108" s="173"/>
      <c r="I108" s="174"/>
      <c r="J108" s="35">
        <f>J91</f>
        <v>3.9125000000000001</v>
      </c>
      <c r="K108" s="96"/>
      <c r="L108" s="36"/>
      <c r="M108" s="36"/>
      <c r="N108" s="36"/>
      <c r="O108" s="36"/>
      <c r="P108" s="21"/>
    </row>
    <row r="109" spans="1:21" ht="20.25" customHeight="1" x14ac:dyDescent="0.2">
      <c r="F109" s="37"/>
      <c r="G109" s="37"/>
      <c r="H109" s="37"/>
      <c r="I109" s="37"/>
      <c r="J109" s="21"/>
      <c r="K109" s="21"/>
      <c r="L109" s="36"/>
      <c r="M109" s="36"/>
      <c r="N109" s="36"/>
      <c r="O109" s="36"/>
      <c r="P109" s="21"/>
    </row>
    <row r="110" spans="1:21" s="49" customFormat="1" ht="18" x14ac:dyDescent="0.25">
      <c r="A110" s="180" t="s">
        <v>24</v>
      </c>
      <c r="B110" s="181"/>
      <c r="C110" s="181"/>
      <c r="D110" s="181"/>
      <c r="E110" s="181"/>
      <c r="F110" s="181"/>
      <c r="G110" s="181"/>
      <c r="H110" s="181"/>
      <c r="I110" s="181"/>
      <c r="J110" s="46">
        <f>+K97</f>
        <v>91.505624999999995</v>
      </c>
      <c r="K110" s="97"/>
      <c r="L110" s="47"/>
      <c r="M110" s="47"/>
      <c r="N110" s="47"/>
      <c r="O110" s="47"/>
      <c r="P110" s="48"/>
      <c r="U110" s="4"/>
    </row>
    <row r="111" spans="1:21" ht="18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5"/>
      <c r="K111" s="45"/>
      <c r="L111" s="36"/>
      <c r="M111" s="36"/>
      <c r="N111" s="36"/>
      <c r="O111" s="36"/>
      <c r="P111" s="21"/>
      <c r="U111" s="49"/>
    </row>
    <row r="112" spans="1:21" s="49" customFormat="1" ht="18" x14ac:dyDescent="0.25">
      <c r="A112" s="50"/>
      <c r="B112" s="50"/>
      <c r="E112" s="51" t="s">
        <v>25</v>
      </c>
      <c r="F112" s="52"/>
      <c r="G112" s="52"/>
      <c r="H112" s="53" t="str">
        <f>IF(J110&gt;=88.31,"Sangat Baik",IF(J110&gt;=76.61,"Baik",IF(J110&gt;=65,"Kurang Baik",IF(J110&gt;=25,"Tidak Baik"))))</f>
        <v>Sangat Baik</v>
      </c>
      <c r="I112" s="70"/>
      <c r="J112" s="54"/>
      <c r="K112" s="54"/>
      <c r="L112" s="47"/>
      <c r="M112" s="47"/>
      <c r="N112" s="47"/>
      <c r="O112" s="47"/>
      <c r="P112" s="48"/>
      <c r="U112" s="4"/>
    </row>
    <row r="113" spans="1:16" ht="12.6" customHeight="1" x14ac:dyDescent="0.2">
      <c r="A113" s="7" t="s">
        <v>25</v>
      </c>
      <c r="G113" s="37"/>
      <c r="J113" s="21"/>
      <c r="K113" s="21"/>
      <c r="L113" s="36"/>
      <c r="M113" s="36"/>
      <c r="N113" s="36"/>
      <c r="O113" s="36"/>
      <c r="P113" s="21"/>
    </row>
    <row r="114" spans="1:16" ht="14.25" customHeight="1" x14ac:dyDescent="0.2">
      <c r="A114" s="147" t="s">
        <v>26</v>
      </c>
      <c r="B114" s="148"/>
      <c r="C114" s="148"/>
      <c r="D114" s="149" t="s">
        <v>149</v>
      </c>
      <c r="E114" s="148"/>
      <c r="F114" s="147" t="s">
        <v>28</v>
      </c>
      <c r="G114" s="148"/>
      <c r="H114" s="148"/>
      <c r="I114" s="149" t="s">
        <v>151</v>
      </c>
      <c r="J114" s="148"/>
      <c r="K114" s="148"/>
      <c r="L114" s="36"/>
      <c r="M114" s="36"/>
      <c r="N114" s="36"/>
      <c r="O114" s="36"/>
      <c r="P114" s="21"/>
    </row>
    <row r="115" spans="1:16" ht="15.75" customHeight="1" x14ac:dyDescent="0.2">
      <c r="A115" s="147" t="s">
        <v>27</v>
      </c>
      <c r="B115" s="148"/>
      <c r="C115" s="148"/>
      <c r="D115" s="149" t="s">
        <v>150</v>
      </c>
      <c r="E115" s="148"/>
      <c r="F115" s="147" t="s">
        <v>29</v>
      </c>
      <c r="G115" s="148"/>
      <c r="H115" s="148"/>
      <c r="I115" s="149" t="s">
        <v>152</v>
      </c>
      <c r="J115" s="148"/>
      <c r="K115" s="148"/>
      <c r="L115" s="36"/>
      <c r="M115" s="36"/>
      <c r="N115" s="36"/>
      <c r="O115" s="36"/>
      <c r="P115" s="21"/>
    </row>
    <row r="116" spans="1:16" ht="12.6" customHeight="1" x14ac:dyDescent="0.2">
      <c r="A116" s="147"/>
      <c r="B116" s="148"/>
      <c r="C116" s="148"/>
      <c r="D116" s="148"/>
      <c r="E116" s="148"/>
      <c r="F116" s="150"/>
      <c r="G116" s="151"/>
      <c r="H116" s="150"/>
      <c r="I116" s="150"/>
      <c r="J116" s="152"/>
      <c r="K116" s="152"/>
      <c r="P116" s="21"/>
    </row>
    <row r="117" spans="1:16" ht="12.6" customHeight="1" x14ac:dyDescent="0.2">
      <c r="A117" s="39"/>
      <c r="B117" s="40"/>
      <c r="C117" s="40"/>
      <c r="D117" s="40"/>
      <c r="E117" s="40"/>
      <c r="F117" s="76" t="s">
        <v>158</v>
      </c>
    </row>
    <row r="118" spans="1:16" ht="12.6" customHeight="1" x14ac:dyDescent="0.2">
      <c r="C118" s="8" t="s">
        <v>1</v>
      </c>
      <c r="D118" s="8" t="s">
        <v>2</v>
      </c>
      <c r="E118" s="8" t="s">
        <v>3</v>
      </c>
      <c r="F118" s="8" t="s">
        <v>4</v>
      </c>
      <c r="G118" s="8" t="s">
        <v>5</v>
      </c>
      <c r="H118" s="8" t="s">
        <v>6</v>
      </c>
      <c r="I118" s="8" t="s">
        <v>7</v>
      </c>
      <c r="J118" s="9" t="s">
        <v>8</v>
      </c>
      <c r="K118" s="8" t="s">
        <v>9</v>
      </c>
    </row>
    <row r="119" spans="1:16" x14ac:dyDescent="0.2">
      <c r="A119" s="4" t="s">
        <v>92</v>
      </c>
      <c r="C119" s="41">
        <f t="shared" ref="C119:K119" si="5">COUNTIF(B9:B88,"=1")/C126*100</f>
        <v>0</v>
      </c>
      <c r="D119" s="41">
        <f t="shared" si="5"/>
        <v>0</v>
      </c>
      <c r="E119" s="41">
        <f t="shared" si="5"/>
        <v>0</v>
      </c>
      <c r="F119" s="41">
        <f t="shared" si="5"/>
        <v>0</v>
      </c>
      <c r="G119" s="41">
        <f t="shared" si="5"/>
        <v>0</v>
      </c>
      <c r="H119" s="41">
        <f t="shared" si="5"/>
        <v>0</v>
      </c>
      <c r="I119" s="41">
        <f t="shared" si="5"/>
        <v>0</v>
      </c>
      <c r="J119" s="41">
        <f t="shared" si="5"/>
        <v>0</v>
      </c>
      <c r="K119" s="41">
        <f t="shared" si="5"/>
        <v>1.25</v>
      </c>
    </row>
    <row r="120" spans="1:16" x14ac:dyDescent="0.2">
      <c r="A120" s="4" t="s">
        <v>95</v>
      </c>
      <c r="B120" s="42"/>
      <c r="C120" s="41">
        <f t="shared" ref="C120:K120" si="6">COUNTIF(B9:B88,"=2")/C126*100</f>
        <v>0</v>
      </c>
      <c r="D120" s="41">
        <f t="shared" si="6"/>
        <v>0</v>
      </c>
      <c r="E120" s="41">
        <f t="shared" si="6"/>
        <v>0</v>
      </c>
      <c r="F120" s="41">
        <f t="shared" si="6"/>
        <v>0</v>
      </c>
      <c r="G120" s="41">
        <f t="shared" si="6"/>
        <v>0</v>
      </c>
      <c r="H120" s="41">
        <f t="shared" si="6"/>
        <v>1.25</v>
      </c>
      <c r="I120" s="41">
        <f t="shared" si="6"/>
        <v>1.25</v>
      </c>
      <c r="J120" s="41">
        <f t="shared" si="6"/>
        <v>3.75</v>
      </c>
      <c r="K120" s="41">
        <f t="shared" si="6"/>
        <v>0</v>
      </c>
    </row>
    <row r="121" spans="1:16" x14ac:dyDescent="0.2">
      <c r="A121" s="4" t="s">
        <v>93</v>
      </c>
      <c r="B121" s="42"/>
      <c r="C121" s="41">
        <f t="shared" ref="C121:K121" si="7">COUNTIF(B9:B88,"=3")/C126*100</f>
        <v>46.25</v>
      </c>
      <c r="D121" s="41">
        <f t="shared" si="7"/>
        <v>37.5</v>
      </c>
      <c r="E121" s="41">
        <f t="shared" si="7"/>
        <v>45</v>
      </c>
      <c r="F121" s="41">
        <f t="shared" si="7"/>
        <v>11.25</v>
      </c>
      <c r="G121" s="41">
        <f t="shared" si="7"/>
        <v>37.5</v>
      </c>
      <c r="H121" s="41">
        <f t="shared" si="7"/>
        <v>30</v>
      </c>
      <c r="I121" s="41">
        <f t="shared" si="7"/>
        <v>33.75</v>
      </c>
      <c r="J121" s="41">
        <f t="shared" si="7"/>
        <v>40</v>
      </c>
      <c r="K121" s="41">
        <f t="shared" si="7"/>
        <v>5</v>
      </c>
    </row>
    <row r="122" spans="1:16" x14ac:dyDescent="0.2">
      <c r="A122" s="4" t="s">
        <v>94</v>
      </c>
      <c r="B122" s="42"/>
      <c r="C122" s="41">
        <f t="shared" ref="C122:K122" si="8">COUNTIF(B9:B88,"=4")/C126*100</f>
        <v>53.75</v>
      </c>
      <c r="D122" s="41">
        <f t="shared" si="8"/>
        <v>62.5</v>
      </c>
      <c r="E122" s="41">
        <f t="shared" si="8"/>
        <v>55.000000000000007</v>
      </c>
      <c r="F122" s="41">
        <f t="shared" si="8"/>
        <v>88.75</v>
      </c>
      <c r="G122" s="41">
        <f t="shared" si="8"/>
        <v>62.5</v>
      </c>
      <c r="H122" s="41">
        <f t="shared" si="8"/>
        <v>68.75</v>
      </c>
      <c r="I122" s="41">
        <f t="shared" si="8"/>
        <v>65</v>
      </c>
      <c r="J122" s="41">
        <f t="shared" si="8"/>
        <v>56.25</v>
      </c>
      <c r="K122" s="41">
        <f t="shared" si="8"/>
        <v>93.75</v>
      </c>
    </row>
    <row r="123" spans="1:16" x14ac:dyDescent="0.2">
      <c r="A123" s="60" t="s">
        <v>147</v>
      </c>
      <c r="B123" s="60"/>
      <c r="C123" s="61">
        <f t="shared" ref="C123:K123" si="9">COUNTIF(B9:B88,"=")/C126*100</f>
        <v>0</v>
      </c>
      <c r="D123" s="61">
        <f t="shared" si="9"/>
        <v>0</v>
      </c>
      <c r="E123" s="61">
        <f t="shared" si="9"/>
        <v>0</v>
      </c>
      <c r="F123" s="61">
        <f t="shared" si="9"/>
        <v>0</v>
      </c>
      <c r="G123" s="61">
        <f t="shared" si="9"/>
        <v>0</v>
      </c>
      <c r="H123" s="61">
        <f t="shared" si="9"/>
        <v>0</v>
      </c>
      <c r="I123" s="61">
        <f t="shared" si="9"/>
        <v>0</v>
      </c>
      <c r="J123" s="61">
        <f t="shared" si="9"/>
        <v>0</v>
      </c>
      <c r="K123" s="61">
        <f t="shared" si="9"/>
        <v>0</v>
      </c>
    </row>
    <row r="124" spans="1:16" x14ac:dyDescent="0.2">
      <c r="A124" s="4" t="s">
        <v>115</v>
      </c>
      <c r="C124" s="43">
        <f>SUM(C119:C122)</f>
        <v>100</v>
      </c>
      <c r="D124" s="43">
        <f t="shared" ref="D124:J124" si="10">SUM(D119:D122)</f>
        <v>100</v>
      </c>
      <c r="E124" s="43">
        <f t="shared" si="10"/>
        <v>100</v>
      </c>
      <c r="F124" s="43">
        <f t="shared" si="10"/>
        <v>100</v>
      </c>
      <c r="G124" s="43">
        <f t="shared" si="10"/>
        <v>100</v>
      </c>
      <c r="H124" s="43">
        <f t="shared" si="10"/>
        <v>100</v>
      </c>
      <c r="I124" s="43">
        <f t="shared" si="10"/>
        <v>100</v>
      </c>
      <c r="J124" s="43">
        <f t="shared" si="10"/>
        <v>100</v>
      </c>
      <c r="K124" s="43">
        <f>SUM(K119:K122)</f>
        <v>100</v>
      </c>
    </row>
    <row r="126" spans="1:16" x14ac:dyDescent="0.2">
      <c r="A126" s="4" t="s">
        <v>96</v>
      </c>
      <c r="C126" s="34">
        <f t="shared" ref="C126:K126" si="11">COUNTA(B9:B88)</f>
        <v>80</v>
      </c>
      <c r="D126" s="34">
        <f t="shared" si="11"/>
        <v>80</v>
      </c>
      <c r="E126" s="34">
        <f t="shared" si="11"/>
        <v>80</v>
      </c>
      <c r="F126" s="34">
        <f t="shared" si="11"/>
        <v>80</v>
      </c>
      <c r="G126" s="34">
        <f t="shared" si="11"/>
        <v>80</v>
      </c>
      <c r="H126" s="34">
        <f t="shared" si="11"/>
        <v>80</v>
      </c>
      <c r="I126" s="34">
        <f t="shared" si="11"/>
        <v>80</v>
      </c>
      <c r="J126" s="34">
        <f t="shared" si="11"/>
        <v>80</v>
      </c>
      <c r="K126" s="34">
        <f t="shared" si="11"/>
        <v>80</v>
      </c>
    </row>
    <row r="128" spans="1:16" x14ac:dyDescent="0.2">
      <c r="F128" s="76" t="s">
        <v>157</v>
      </c>
    </row>
    <row r="129" spans="1:11" x14ac:dyDescent="0.2">
      <c r="C129" s="8" t="s">
        <v>1</v>
      </c>
      <c r="D129" s="8" t="s">
        <v>2</v>
      </c>
      <c r="E129" s="8" t="s">
        <v>3</v>
      </c>
      <c r="F129" s="8" t="s">
        <v>4</v>
      </c>
      <c r="G129" s="8" t="s">
        <v>5</v>
      </c>
      <c r="H129" s="8" t="s">
        <v>6</v>
      </c>
      <c r="I129" s="8" t="s">
        <v>7</v>
      </c>
      <c r="J129" s="9" t="s">
        <v>8</v>
      </c>
      <c r="K129" s="8" t="s">
        <v>9</v>
      </c>
    </row>
    <row r="130" spans="1:11" x14ac:dyDescent="0.2">
      <c r="A130" s="4" t="s">
        <v>92</v>
      </c>
      <c r="C130" s="62">
        <f>C119/100*$C$126</f>
        <v>0</v>
      </c>
      <c r="D130" s="62">
        <f>D119/100*$D$126</f>
        <v>0</v>
      </c>
      <c r="E130" s="62">
        <f>E119/100*$E$126</f>
        <v>0</v>
      </c>
      <c r="F130" s="62">
        <f>F119/100*$F$126</f>
        <v>0</v>
      </c>
      <c r="G130" s="62">
        <f>G119/100*$G$126</f>
        <v>0</v>
      </c>
      <c r="H130" s="62">
        <f>(H119/100)*$H$126</f>
        <v>0</v>
      </c>
      <c r="I130" s="62">
        <f>I119/100*$I$126</f>
        <v>0</v>
      </c>
      <c r="J130" s="62">
        <f>J119/100*$J$126</f>
        <v>0</v>
      </c>
      <c r="K130" s="62">
        <f>K119/100*$K$126</f>
        <v>1</v>
      </c>
    </row>
    <row r="131" spans="1:11" x14ac:dyDescent="0.2">
      <c r="A131" s="4" t="s">
        <v>95</v>
      </c>
      <c r="B131" s="42"/>
      <c r="C131" s="62">
        <f>C120/100*$C$126</f>
        <v>0</v>
      </c>
      <c r="D131" s="62">
        <f>D120/100*$D$126</f>
        <v>0</v>
      </c>
      <c r="E131" s="62">
        <f>E120/100*$E$126</f>
        <v>0</v>
      </c>
      <c r="F131" s="62">
        <f>F120/100*$F$126</f>
        <v>0</v>
      </c>
      <c r="G131" s="62">
        <f>G120/100*$G$126</f>
        <v>0</v>
      </c>
      <c r="H131" s="62">
        <f>(H120/100)*$H$126</f>
        <v>1</v>
      </c>
      <c r="I131" s="62">
        <f>I120/100*$I$126</f>
        <v>1</v>
      </c>
      <c r="J131" s="62">
        <f>J120/100*$J$126</f>
        <v>3</v>
      </c>
      <c r="K131" s="62">
        <f>K120/100*$K$126</f>
        <v>0</v>
      </c>
    </row>
    <row r="132" spans="1:11" x14ac:dyDescent="0.2">
      <c r="A132" s="4" t="s">
        <v>93</v>
      </c>
      <c r="B132" s="42"/>
      <c r="C132" s="62">
        <f>C121/100*$C$126</f>
        <v>37</v>
      </c>
      <c r="D132" s="62">
        <f>D121/100*$D$126</f>
        <v>30</v>
      </c>
      <c r="E132" s="62">
        <f>E121/100*$E$126</f>
        <v>36</v>
      </c>
      <c r="F132" s="62">
        <f>F121/100*$F$126</f>
        <v>9</v>
      </c>
      <c r="G132" s="62">
        <f>G121/100*$G$126</f>
        <v>30</v>
      </c>
      <c r="H132" s="62">
        <f>(H121/100)*$H$126</f>
        <v>24</v>
      </c>
      <c r="I132" s="62">
        <f>I121/100*$I$126</f>
        <v>27</v>
      </c>
      <c r="J132" s="62">
        <f>J121/100*$J$126</f>
        <v>32</v>
      </c>
      <c r="K132" s="62">
        <f>K121/100*$K$126</f>
        <v>4</v>
      </c>
    </row>
    <row r="133" spans="1:11" x14ac:dyDescent="0.2">
      <c r="A133" s="4" t="s">
        <v>94</v>
      </c>
      <c r="B133" s="42"/>
      <c r="C133" s="62">
        <f>C122/100*$C$126</f>
        <v>43</v>
      </c>
      <c r="D133" s="62">
        <f>D122/100*$D$126</f>
        <v>50</v>
      </c>
      <c r="E133" s="62">
        <f>E122/100*$E$126</f>
        <v>44</v>
      </c>
      <c r="F133" s="62">
        <f>F122/100*$F$126</f>
        <v>71</v>
      </c>
      <c r="G133" s="62">
        <f>G122/100*$G$126</f>
        <v>50</v>
      </c>
      <c r="H133" s="62">
        <f>(H122/100)*$H$126</f>
        <v>55</v>
      </c>
      <c r="I133" s="62">
        <f>I122/100*$I$126</f>
        <v>52</v>
      </c>
      <c r="J133" s="62">
        <f>J122/100*$J$126</f>
        <v>45</v>
      </c>
      <c r="K133" s="62">
        <f>K122/100*$K$126</f>
        <v>75</v>
      </c>
    </row>
    <row r="134" spans="1:11" x14ac:dyDescent="0.2">
      <c r="A134" s="60" t="s">
        <v>147</v>
      </c>
      <c r="B134" s="60"/>
      <c r="C134" s="63">
        <f>C123/100*$C$126</f>
        <v>0</v>
      </c>
      <c r="D134" s="63">
        <f>D123/100*$D$126</f>
        <v>0</v>
      </c>
      <c r="E134" s="63">
        <f>E123/100*$E$126</f>
        <v>0</v>
      </c>
      <c r="F134" s="63">
        <f>F123/100*$F$126</f>
        <v>0</v>
      </c>
      <c r="G134" s="63">
        <f>G123/100*$G$126</f>
        <v>0</v>
      </c>
      <c r="H134" s="63">
        <f>(H123/100)*$H$126</f>
        <v>0</v>
      </c>
      <c r="I134" s="63">
        <f>I123/100*$I$126</f>
        <v>0</v>
      </c>
      <c r="J134" s="63">
        <f>J123/100*$J$126</f>
        <v>0</v>
      </c>
      <c r="K134" s="63">
        <f>K123/100*$K$126</f>
        <v>0</v>
      </c>
    </row>
    <row r="135" spans="1:11" x14ac:dyDescent="0.2">
      <c r="A135" s="4" t="s">
        <v>96</v>
      </c>
      <c r="C135" s="62">
        <f>SUM(C130:C134)</f>
        <v>80</v>
      </c>
      <c r="D135" s="62">
        <f t="shared" ref="D135:J135" si="12">SUM(D130:D134)</f>
        <v>80</v>
      </c>
      <c r="E135" s="62">
        <f t="shared" si="12"/>
        <v>80</v>
      </c>
      <c r="F135" s="62">
        <f t="shared" si="12"/>
        <v>80</v>
      </c>
      <c r="G135" s="62">
        <f t="shared" si="12"/>
        <v>80</v>
      </c>
      <c r="H135" s="62">
        <f t="shared" si="12"/>
        <v>80</v>
      </c>
      <c r="I135" s="62">
        <f t="shared" si="12"/>
        <v>80</v>
      </c>
      <c r="J135" s="62">
        <f t="shared" si="12"/>
        <v>80</v>
      </c>
      <c r="K135" s="62">
        <f>SUM(K130:K134)</f>
        <v>80</v>
      </c>
    </row>
    <row r="138" spans="1:11" x14ac:dyDescent="0.2">
      <c r="D138" s="76" t="s">
        <v>155</v>
      </c>
      <c r="F138" s="65" t="s">
        <v>19</v>
      </c>
      <c r="G138" s="66" t="s">
        <v>80</v>
      </c>
      <c r="H138" s="66"/>
      <c r="I138" s="66"/>
      <c r="J138" s="67" t="s">
        <v>81</v>
      </c>
      <c r="K138" s="98"/>
    </row>
    <row r="139" spans="1:11" x14ac:dyDescent="0.2">
      <c r="D139" s="76" t="s">
        <v>156</v>
      </c>
      <c r="F139" s="71" t="s">
        <v>4</v>
      </c>
      <c r="G139" s="4" t="s">
        <v>142</v>
      </c>
      <c r="J139" s="72">
        <v>3.6868686868686869</v>
      </c>
      <c r="K139" s="99"/>
    </row>
    <row r="140" spans="1:11" x14ac:dyDescent="0.2">
      <c r="F140" s="71" t="s">
        <v>6</v>
      </c>
      <c r="G140" s="4" t="s">
        <v>144</v>
      </c>
      <c r="J140" s="72">
        <v>3.25</v>
      </c>
      <c r="K140" s="99"/>
    </row>
    <row r="141" spans="1:11" x14ac:dyDescent="0.2">
      <c r="F141" s="71" t="s">
        <v>7</v>
      </c>
      <c r="G141" s="4" t="s">
        <v>145</v>
      </c>
      <c r="J141" s="72">
        <v>3.1818181818181817</v>
      </c>
      <c r="K141" s="99"/>
    </row>
    <row r="142" spans="1:11" x14ac:dyDescent="0.2">
      <c r="F142" s="71" t="s">
        <v>5</v>
      </c>
      <c r="G142" s="4" t="s">
        <v>143</v>
      </c>
      <c r="J142" s="72">
        <v>3.0618556701030926</v>
      </c>
      <c r="K142" s="99"/>
    </row>
    <row r="143" spans="1:11" x14ac:dyDescent="0.2">
      <c r="F143" s="71" t="s">
        <v>8</v>
      </c>
      <c r="G143" s="4" t="s">
        <v>118</v>
      </c>
      <c r="J143" s="72">
        <v>3.05</v>
      </c>
      <c r="K143" s="99"/>
    </row>
    <row r="144" spans="1:11" x14ac:dyDescent="0.2">
      <c r="F144" s="71" t="s">
        <v>1</v>
      </c>
      <c r="G144" s="4" t="s">
        <v>141</v>
      </c>
      <c r="J144" s="72">
        <v>3.04</v>
      </c>
      <c r="K144" s="99"/>
    </row>
    <row r="145" spans="6:11" x14ac:dyDescent="0.2">
      <c r="F145" s="71" t="s">
        <v>2</v>
      </c>
      <c r="G145" s="4" t="s">
        <v>82</v>
      </c>
      <c r="J145" s="72">
        <v>2.76</v>
      </c>
      <c r="K145" s="99"/>
    </row>
    <row r="146" spans="6:11" x14ac:dyDescent="0.2">
      <c r="F146" s="71" t="s">
        <v>9</v>
      </c>
      <c r="G146" s="4" t="s">
        <v>146</v>
      </c>
      <c r="J146" s="72">
        <v>2.7021276595744679</v>
      </c>
      <c r="K146" s="99"/>
    </row>
    <row r="147" spans="6:11" x14ac:dyDescent="0.2">
      <c r="F147" s="73" t="s">
        <v>3</v>
      </c>
      <c r="G147" s="74" t="s">
        <v>117</v>
      </c>
      <c r="H147" s="74"/>
      <c r="I147" s="74"/>
      <c r="J147" s="75">
        <v>2.65</v>
      </c>
      <c r="K147" s="99"/>
    </row>
    <row r="149" spans="6:11" x14ac:dyDescent="0.2">
      <c r="G149" s="59">
        <f>AVERAGE(J139:J147)</f>
        <v>3.0425189109293806</v>
      </c>
    </row>
  </sheetData>
  <sortState ref="F173:J181">
    <sortCondition descending="1" ref="J173:J181"/>
  </sortState>
  <mergeCells count="49">
    <mergeCell ref="N89:N90"/>
    <mergeCell ref="O89:O90"/>
    <mergeCell ref="H89:H90"/>
    <mergeCell ref="I89:I90"/>
    <mergeCell ref="J89:J90"/>
    <mergeCell ref="L89:L90"/>
    <mergeCell ref="M89:M90"/>
    <mergeCell ref="P89:P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M91:M92"/>
    <mergeCell ref="N91:N92"/>
    <mergeCell ref="O91:O92"/>
    <mergeCell ref="P91:P92"/>
    <mergeCell ref="C89:C90"/>
    <mergeCell ref="B89:B90"/>
    <mergeCell ref="G108:I108"/>
    <mergeCell ref="A110:I110"/>
    <mergeCell ref="G104:I104"/>
    <mergeCell ref="P93:P94"/>
    <mergeCell ref="M93:M94"/>
    <mergeCell ref="N93:N94"/>
    <mergeCell ref="O93:O94"/>
    <mergeCell ref="G99:I99"/>
    <mergeCell ref="G100:I100"/>
    <mergeCell ref="G101:I101"/>
    <mergeCell ref="G102:I102"/>
    <mergeCell ref="G103:I103"/>
    <mergeCell ref="G107:I107"/>
    <mergeCell ref="A96:J97"/>
    <mergeCell ref="B94:B95"/>
    <mergeCell ref="C94:C95"/>
    <mergeCell ref="A2:J2"/>
    <mergeCell ref="A3:J3"/>
    <mergeCell ref="G105:I105"/>
    <mergeCell ref="G106:I106"/>
    <mergeCell ref="A6:A8"/>
    <mergeCell ref="B6:J7"/>
    <mergeCell ref="D89:D90"/>
    <mergeCell ref="E89:E90"/>
    <mergeCell ref="F89:F90"/>
    <mergeCell ref="G89:G90"/>
  </mergeCells>
  <printOptions horizontalCentered="1"/>
  <pageMargins left="1.1023622047244095" right="0.74803149606299213" top="0.43307086614173229" bottom="0.19685039370078741" header="0.19685039370078741" footer="0.19685039370078741"/>
  <pageSetup paperSize="9" scale="60" orientation="portrait" horizontalDpi="4294967292" verticalDpi="30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2" sqref="B2:B10"/>
    </sheetView>
  </sheetViews>
  <sheetFormatPr defaultRowHeight="12.75" x14ac:dyDescent="0.2"/>
  <sheetData>
    <row r="2" spans="1:2" x14ac:dyDescent="0.2">
      <c r="A2" t="s">
        <v>83</v>
      </c>
      <c r="B2">
        <f>COUNTIF(Table22[Column2],"&lt;19")</f>
        <v>7</v>
      </c>
    </row>
    <row r="3" spans="1:2" x14ac:dyDescent="0.2">
      <c r="A3" t="s">
        <v>84</v>
      </c>
      <c r="B3">
        <f>COUNTIFS(Table22[Column2],"&gt;=19",Table22[Column2],"&lt;=25")</f>
        <v>18</v>
      </c>
    </row>
    <row r="4" spans="1:2" x14ac:dyDescent="0.2">
      <c r="A4" t="s">
        <v>85</v>
      </c>
      <c r="B4">
        <f>COUNTIFS(Table22[Column2],"&gt;=26",Table22[Column2],"&lt;=30")</f>
        <v>16</v>
      </c>
    </row>
    <row r="5" spans="1:2" x14ac:dyDescent="0.2">
      <c r="A5" t="s">
        <v>86</v>
      </c>
      <c r="B5">
        <f>COUNTIFS(Table22[Column2],"&gt;=31",Table22[Column2],"&lt;=35")</f>
        <v>14</v>
      </c>
    </row>
    <row r="6" spans="1:2" x14ac:dyDescent="0.2">
      <c r="A6" t="s">
        <v>87</v>
      </c>
      <c r="B6">
        <f>COUNTIFS(Table22[Column2],"&gt;=36",Table22[Column2],"&lt;=40")</f>
        <v>11</v>
      </c>
    </row>
    <row r="7" spans="1:2" x14ac:dyDescent="0.2">
      <c r="A7" t="s">
        <v>88</v>
      </c>
      <c r="B7">
        <f>COUNTIFS(Table22[Column2],"&gt;=41",Table22[Column2],"&lt;=45")</f>
        <v>6</v>
      </c>
    </row>
    <row r="8" spans="1:2" x14ac:dyDescent="0.2">
      <c r="A8" t="s">
        <v>89</v>
      </c>
      <c r="B8">
        <f>COUNTIFS(Table22[Column2],"&gt;=46",Table22[Column2],"&lt;=50")</f>
        <v>4</v>
      </c>
    </row>
    <row r="9" spans="1:2" x14ac:dyDescent="0.2">
      <c r="A9" t="s">
        <v>90</v>
      </c>
      <c r="B9">
        <f>COUNTIFS(Table22[Column2],"&gt;=51",Table22[Column2],"&lt;=55")</f>
        <v>3</v>
      </c>
    </row>
    <row r="10" spans="1:2" x14ac:dyDescent="0.2">
      <c r="A10" t="s">
        <v>91</v>
      </c>
      <c r="B10">
        <f>COUNTIF(Table22[Column2],"&gt;55")</f>
        <v>1</v>
      </c>
    </row>
    <row r="11" spans="1:2" x14ac:dyDescent="0.2">
      <c r="B11">
        <f>SUM(B2:B10)</f>
        <v>80</v>
      </c>
    </row>
  </sheetData>
  <pageMargins left="0.7" right="0.7" top="0.75" bottom="0.75" header="0.3" footer="0.3"/>
  <pageSetup paperSize="9" scale="70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B24"/>
  <sheetViews>
    <sheetView workbookViewId="0">
      <selection activeCell="H23" sqref="H23"/>
    </sheetView>
  </sheetViews>
  <sheetFormatPr defaultRowHeight="12.75" x14ac:dyDescent="0.2"/>
  <sheetData>
    <row r="21" spans="2:2" x14ac:dyDescent="0.2">
      <c r="B21" s="1" t="s">
        <v>98</v>
      </c>
    </row>
    <row r="22" spans="2:2" x14ac:dyDescent="0.2">
      <c r="B22" s="1" t="s">
        <v>99</v>
      </c>
    </row>
    <row r="23" spans="2:2" x14ac:dyDescent="0.2">
      <c r="B23" s="1" t="s">
        <v>100</v>
      </c>
    </row>
    <row r="24" spans="2:2" x14ac:dyDescent="0.2">
      <c r="B24" s="1" t="s">
        <v>101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G21" sqref="G21"/>
    </sheetView>
  </sheetViews>
  <sheetFormatPr defaultRowHeight="12.75" x14ac:dyDescent="0.2"/>
  <sheetData>
    <row r="21" spans="3:3" x14ac:dyDescent="0.2">
      <c r="C21" s="1" t="s">
        <v>127</v>
      </c>
    </row>
    <row r="22" spans="3:3" x14ac:dyDescent="0.2">
      <c r="C22" s="1" t="s">
        <v>126</v>
      </c>
    </row>
    <row r="23" spans="3:3" x14ac:dyDescent="0.2">
      <c r="C23" s="1" t="s">
        <v>102</v>
      </c>
    </row>
    <row r="24" spans="3:3" x14ac:dyDescent="0.2">
      <c r="C24" s="1" t="s">
        <v>103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G30" sqref="G30"/>
    </sheetView>
  </sheetViews>
  <sheetFormatPr defaultRowHeight="12.75" x14ac:dyDescent="0.2"/>
  <sheetData>
    <row r="21" spans="3:3" x14ac:dyDescent="0.2">
      <c r="C21" s="1" t="s">
        <v>104</v>
      </c>
    </row>
    <row r="22" spans="3:3" x14ac:dyDescent="0.2">
      <c r="C22" s="1" t="s">
        <v>105</v>
      </c>
    </row>
    <row r="23" spans="3:3" x14ac:dyDescent="0.2">
      <c r="C23" s="1" t="s">
        <v>106</v>
      </c>
    </row>
    <row r="24" spans="3:3" x14ac:dyDescent="0.2">
      <c r="C24" s="1" t="s">
        <v>107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I21" sqref="I21"/>
    </sheetView>
  </sheetViews>
  <sheetFormatPr defaultRowHeight="12.75" x14ac:dyDescent="0.2"/>
  <sheetData>
    <row r="21" spans="3:3" x14ac:dyDescent="0.2">
      <c r="C21" s="1" t="s">
        <v>128</v>
      </c>
    </row>
    <row r="22" spans="3:3" x14ac:dyDescent="0.2">
      <c r="C22" s="1" t="s">
        <v>129</v>
      </c>
    </row>
    <row r="23" spans="3:3" x14ac:dyDescent="0.2">
      <c r="C23" s="1" t="s">
        <v>130</v>
      </c>
    </row>
    <row r="24" spans="3:3" x14ac:dyDescent="0.2">
      <c r="C24" s="1" t="s">
        <v>131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K15" sqref="K15"/>
    </sheetView>
  </sheetViews>
  <sheetFormatPr defaultRowHeight="12.75" x14ac:dyDescent="0.2"/>
  <sheetData>
    <row r="21" spans="3:3" x14ac:dyDescent="0.2">
      <c r="C21" s="1" t="s">
        <v>132</v>
      </c>
    </row>
    <row r="22" spans="3:3" x14ac:dyDescent="0.2">
      <c r="C22" s="1" t="s">
        <v>133</v>
      </c>
    </row>
    <row r="23" spans="3:3" x14ac:dyDescent="0.2">
      <c r="C23" s="1" t="s">
        <v>100</v>
      </c>
    </row>
    <row r="24" spans="3:3" x14ac:dyDescent="0.2">
      <c r="C24" s="1" t="s">
        <v>101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1:C24"/>
  <sheetViews>
    <sheetView workbookViewId="0">
      <selection activeCell="H24" sqref="H24"/>
    </sheetView>
  </sheetViews>
  <sheetFormatPr defaultRowHeight="12.75" x14ac:dyDescent="0.2"/>
  <sheetData>
    <row r="21" spans="3:3" x14ac:dyDescent="0.2">
      <c r="C21" s="1" t="s">
        <v>110</v>
      </c>
    </row>
    <row r="22" spans="3:3" x14ac:dyDescent="0.2">
      <c r="C22" s="1" t="s">
        <v>109</v>
      </c>
    </row>
    <row r="23" spans="3:3" x14ac:dyDescent="0.2">
      <c r="C23" s="1" t="s">
        <v>108</v>
      </c>
    </row>
    <row r="24" spans="3:3" x14ac:dyDescent="0.2">
      <c r="C24" s="1" t="s">
        <v>134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Responden</vt:lpstr>
      <vt:lpstr>kuesioner</vt:lpstr>
      <vt:lpstr>Usia</vt:lpstr>
      <vt:lpstr>u1</vt:lpstr>
      <vt:lpstr>u2</vt:lpstr>
      <vt:lpstr>u3</vt:lpstr>
      <vt:lpstr>u4</vt:lpstr>
      <vt:lpstr>u5</vt:lpstr>
      <vt:lpstr>u6</vt:lpstr>
      <vt:lpstr>u7</vt:lpstr>
      <vt:lpstr>u8</vt:lpstr>
      <vt:lpstr>u9</vt:lpstr>
      <vt:lpstr>TL</vt:lpstr>
      <vt:lpstr>kuesioner!Print_Area</vt:lpstr>
      <vt:lpstr>Responden!Print_Area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</dc:creator>
  <cp:lastModifiedBy>User</cp:lastModifiedBy>
  <cp:lastPrinted>2022-10-18T04:33:40Z</cp:lastPrinted>
  <dcterms:created xsi:type="dcterms:W3CDTF">2004-04-10T00:10:48Z</dcterms:created>
  <dcterms:modified xsi:type="dcterms:W3CDTF">2023-04-27T07:33:44Z</dcterms:modified>
</cp:coreProperties>
</file>