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erja\2023\"/>
    </mc:Choice>
  </mc:AlternateContent>
  <xr:revisionPtr revIDLastSave="0" documentId="13_ncr:1_{9A842B2F-3CBA-4F6E-8D96-0F82CAB91D59}" xr6:coauthVersionLast="47" xr6:coauthVersionMax="47" xr10:uidLastSave="{00000000-0000-0000-0000-000000000000}"/>
  <bookViews>
    <workbookView xWindow="-108" yWindow="-108" windowWidth="23256" windowHeight="13176" activeTab="11" xr2:uid="{DF92FF62-5E63-4849-9B16-0BAED7181820}"/>
  </bookViews>
  <sheets>
    <sheet name="Padi2020" sheetId="1" r:id="rId1"/>
    <sheet name="Sheet4" sheetId="17" r:id="rId2"/>
    <sheet name="Palawija 2020" sheetId="3" state="hidden" r:id="rId3"/>
    <sheet name="Sheet1" sheetId="5" state="hidden" r:id="rId4"/>
    <sheet name="PADI 2021" sheetId="4" r:id="rId5"/>
    <sheet name="Palawija 2021 ATAP" sheetId="7" state="hidden" r:id="rId6"/>
    <sheet name="PADI 2022 ARAM" sheetId="9" state="hidden" r:id="rId7"/>
    <sheet name="Sheet2" sheetId="10" state="hidden" r:id="rId8"/>
    <sheet name="PADI 2022 ATAP " sheetId="11" r:id="rId9"/>
    <sheet name="Sheet3" sheetId="14" state="hidden" r:id="rId10"/>
    <sheet name="PADI 2022 pertanaman PDPS" sheetId="15" state="hidden" r:id="rId11"/>
    <sheet name="padi 2023 asem PDPS" sheetId="16" r:id="rId12"/>
    <sheet name="ARAM 2023" sheetId="13" state="hidden" r:id="rId13"/>
    <sheet name="ARAM PALAWIJA 2021" sheetId="6" state="hidden" r:id="rId14"/>
  </sheets>
  <externalReferences>
    <externalReference r:id="rId15"/>
  </externalReferences>
  <definedNames>
    <definedName name="_xlnm.Print_Area" localSheetId="12">'ARAM 2023'!$C$1:$G$36</definedName>
    <definedName name="_xlnm.Print_Area" localSheetId="13">'ARAM PALAWIJA 2021'!$C$1:$G$21</definedName>
    <definedName name="_xlnm.Print_Area" localSheetId="4">'PADI 2021'!$C$1:$G$28</definedName>
    <definedName name="_xlnm.Print_Area" localSheetId="6">'PADI 2022 ARAM'!$C$1:$G$31</definedName>
    <definedName name="_xlnm.Print_Area" localSheetId="8">'PADI 2022 ATAP '!$C$1:$G$49</definedName>
    <definedName name="_xlnm.Print_Area" localSheetId="10">'PADI 2022 pertanaman PDPS'!$C$1:$H$47</definedName>
    <definedName name="_xlnm.Print_Area" localSheetId="11">'padi 2023 asem PDPS'!$C$1:$G$48</definedName>
    <definedName name="_xlnm.Print_Area" localSheetId="0">Padi2020!$C$1:$G$30</definedName>
    <definedName name="_xlnm.Print_Area" localSheetId="2">'Palawija 2020'!$C$1:$G$21</definedName>
    <definedName name="_xlnm.Print_Area" localSheetId="5">'Palawija 2021 ATAP'!$C$1:$G$21</definedName>
    <definedName name="_xlnm.Print_Area" localSheetId="9">Sheet3!$A$1:$T$27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5" l="1"/>
  <c r="G24" i="16"/>
  <c r="L24" i="16"/>
  <c r="J16" i="16"/>
  <c r="S20" i="16"/>
  <c r="S19" i="16"/>
  <c r="S18" i="16"/>
  <c r="S17" i="16"/>
  <c r="S16" i="16"/>
  <c r="S15" i="16"/>
  <c r="S14" i="16"/>
  <c r="S13" i="16"/>
  <c r="S12" i="16"/>
  <c r="S11" i="16"/>
  <c r="S10" i="16"/>
  <c r="S9" i="16"/>
  <c r="S8" i="16"/>
  <c r="S7" i="16"/>
  <c r="S6" i="16"/>
  <c r="D31" i="16"/>
  <c r="E28" i="16" l="1"/>
  <c r="F26" i="16"/>
  <c r="L21" i="16"/>
  <c r="F21" i="16"/>
  <c r="E21" i="16"/>
  <c r="J20" i="16"/>
  <c r="K20" i="16" s="1"/>
  <c r="G20" i="16"/>
  <c r="J19" i="16"/>
  <c r="K19" i="16" s="1"/>
  <c r="G19" i="16"/>
  <c r="J18" i="16"/>
  <c r="K18" i="16" s="1"/>
  <c r="G18" i="16"/>
  <c r="J17" i="16"/>
  <c r="K17" i="16" s="1"/>
  <c r="G17" i="16"/>
  <c r="K16" i="16"/>
  <c r="G16" i="16"/>
  <c r="J15" i="16"/>
  <c r="K15" i="16" s="1"/>
  <c r="G15" i="16"/>
  <c r="J14" i="16"/>
  <c r="K14" i="16" s="1"/>
  <c r="G14" i="16"/>
  <c r="J13" i="16"/>
  <c r="K13" i="16" s="1"/>
  <c r="G13" i="16"/>
  <c r="J12" i="16"/>
  <c r="K12" i="16" s="1"/>
  <c r="G12" i="16"/>
  <c r="J11" i="16"/>
  <c r="K11" i="16" s="1"/>
  <c r="G11" i="16"/>
  <c r="J10" i="16"/>
  <c r="K10" i="16" s="1"/>
  <c r="G10" i="16"/>
  <c r="J9" i="16"/>
  <c r="K9" i="16" s="1"/>
  <c r="G9" i="16"/>
  <c r="J8" i="16"/>
  <c r="K8" i="16" s="1"/>
  <c r="G8" i="16"/>
  <c r="J7" i="16"/>
  <c r="K7" i="16" s="1"/>
  <c r="G7" i="16"/>
  <c r="J6" i="16"/>
  <c r="K6" i="16" s="1"/>
  <c r="G6" i="16"/>
  <c r="G21" i="16" l="1"/>
  <c r="K21" i="16"/>
  <c r="H27" i="16"/>
  <c r="G49" i="11" l="1"/>
  <c r="F49" i="11"/>
  <c r="E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K5" i="15"/>
  <c r="K10" i="15" l="1"/>
  <c r="F27" i="15"/>
  <c r="G25" i="15"/>
  <c r="M23" i="15"/>
  <c r="G23" i="15"/>
  <c r="H23" i="15" s="1"/>
  <c r="M20" i="15"/>
  <c r="G20" i="15"/>
  <c r="F20" i="15"/>
  <c r="K6" i="15"/>
  <c r="L6" i="15" s="1"/>
  <c r="H19" i="15"/>
  <c r="K18" i="15"/>
  <c r="L18" i="15" s="1"/>
  <c r="H18" i="15"/>
  <c r="K17" i="15"/>
  <c r="L17" i="15" s="1"/>
  <c r="H17" i="15"/>
  <c r="H16" i="15"/>
  <c r="H15" i="15"/>
  <c r="H14" i="15"/>
  <c r="H13" i="15"/>
  <c r="K12" i="15"/>
  <c r="L12" i="15" s="1"/>
  <c r="H12" i="15"/>
  <c r="H11" i="15"/>
  <c r="H10" i="15"/>
  <c r="H9" i="15"/>
  <c r="H8" i="15"/>
  <c r="K7" i="15"/>
  <c r="L7" i="15" s="1"/>
  <c r="H7" i="15"/>
  <c r="H6" i="15"/>
  <c r="H5" i="15"/>
  <c r="F21" i="14"/>
  <c r="H20" i="15" l="1"/>
  <c r="I26" i="15"/>
  <c r="K13" i="15"/>
  <c r="L13" i="15" s="1"/>
  <c r="K8" i="15"/>
  <c r="L8" i="15" s="1"/>
  <c r="K19" i="15"/>
  <c r="L19" i="15" s="1"/>
  <c r="K14" i="15"/>
  <c r="L14" i="15" s="1"/>
  <c r="L10" i="15"/>
  <c r="K9" i="15"/>
  <c r="L9" i="15" s="1"/>
  <c r="K15" i="15"/>
  <c r="L15" i="15" s="1"/>
  <c r="L5" i="15"/>
  <c r="K16" i="15"/>
  <c r="L16" i="15" s="1"/>
  <c r="K11" i="15"/>
  <c r="L11" i="15" s="1"/>
  <c r="G21" i="14"/>
  <c r="D21" i="14"/>
  <c r="C21" i="14"/>
  <c r="L20" i="15" l="1"/>
  <c r="E21" i="14"/>
  <c r="H21" i="14"/>
  <c r="P21" i="14"/>
  <c r="O21" i="14"/>
  <c r="Q20" i="14"/>
  <c r="Q19" i="14"/>
  <c r="Q18" i="14"/>
  <c r="Q17" i="14"/>
  <c r="Q16" i="14"/>
  <c r="Q15" i="14"/>
  <c r="Q14" i="14"/>
  <c r="Q13" i="14"/>
  <c r="Q12" i="14"/>
  <c r="Q11" i="14"/>
  <c r="Q10" i="14"/>
  <c r="Q9" i="14"/>
  <c r="Q8" i="14"/>
  <c r="Q7" i="14"/>
  <c r="Q6" i="14"/>
  <c r="M21" i="14"/>
  <c r="L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N6" i="14"/>
  <c r="J21" i="14"/>
  <c r="I21" i="14"/>
  <c r="B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K6" i="14"/>
  <c r="F23" i="13"/>
  <c r="G23" i="13" s="1"/>
  <c r="J19" i="13"/>
  <c r="K19" i="13" s="1"/>
  <c r="F30" i="13"/>
  <c r="E32" i="13"/>
  <c r="L23" i="13"/>
  <c r="L20" i="13"/>
  <c r="F20" i="13"/>
  <c r="E20" i="13"/>
  <c r="H31" i="13" s="1"/>
  <c r="D20" i="13"/>
  <c r="J18" i="13" s="1"/>
  <c r="K18" i="13" s="1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F23" i="11"/>
  <c r="G23" i="11" s="1"/>
  <c r="E20" i="11"/>
  <c r="F25" i="11"/>
  <c r="E27" i="11"/>
  <c r="L23" i="11"/>
  <c r="L20" i="11"/>
  <c r="F20" i="11"/>
  <c r="D20" i="11"/>
  <c r="J15" i="11" s="1"/>
  <c r="K15" i="11" s="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7" i="10"/>
  <c r="B22" i="10"/>
  <c r="C22" i="10"/>
  <c r="D22" i="10"/>
  <c r="E22" i="10"/>
  <c r="F22" i="10"/>
  <c r="G22" i="10"/>
  <c r="H22" i="10"/>
  <c r="I22" i="10"/>
  <c r="J22" i="10"/>
  <c r="K22" i="10"/>
  <c r="L22" i="10"/>
  <c r="M22" i="10"/>
  <c r="N21" i="14" l="1"/>
  <c r="Q21" i="14"/>
  <c r="K21" i="14"/>
  <c r="J8" i="13"/>
  <c r="K8" i="13" s="1"/>
  <c r="J14" i="13"/>
  <c r="K14" i="13" s="1"/>
  <c r="J9" i="13"/>
  <c r="K9" i="13" s="1"/>
  <c r="J10" i="13"/>
  <c r="K10" i="13" s="1"/>
  <c r="J5" i="13"/>
  <c r="K5" i="13" s="1"/>
  <c r="J11" i="13"/>
  <c r="K11" i="13" s="1"/>
  <c r="J6" i="13"/>
  <c r="K6" i="13" s="1"/>
  <c r="J12" i="13"/>
  <c r="K12" i="13" s="1"/>
  <c r="J7" i="13"/>
  <c r="K7" i="13" s="1"/>
  <c r="J13" i="13"/>
  <c r="K13" i="13" s="1"/>
  <c r="J15" i="13"/>
  <c r="K15" i="13" s="1"/>
  <c r="G20" i="13"/>
  <c r="J16" i="13"/>
  <c r="K16" i="13" s="1"/>
  <c r="J17" i="13"/>
  <c r="K17" i="13" s="1"/>
  <c r="J18" i="11"/>
  <c r="K18" i="11" s="1"/>
  <c r="J16" i="11"/>
  <c r="K16" i="11" s="1"/>
  <c r="J19" i="11"/>
  <c r="K19" i="11" s="1"/>
  <c r="G20" i="11"/>
  <c r="J17" i="11"/>
  <c r="K17" i="11" s="1"/>
  <c r="J12" i="11"/>
  <c r="K12" i="11" s="1"/>
  <c r="H26" i="11"/>
  <c r="J7" i="11"/>
  <c r="K7" i="11" s="1"/>
  <c r="J13" i="11"/>
  <c r="K13" i="11" s="1"/>
  <c r="J8" i="11"/>
  <c r="K8" i="11" s="1"/>
  <c r="J10" i="11"/>
  <c r="K10" i="11" s="1"/>
  <c r="J5" i="11"/>
  <c r="K5" i="11" s="1"/>
  <c r="J11" i="11"/>
  <c r="K11" i="11" s="1"/>
  <c r="J6" i="11"/>
  <c r="K6" i="11" s="1"/>
  <c r="J14" i="11"/>
  <c r="K14" i="11" s="1"/>
  <c r="J9" i="11"/>
  <c r="K9" i="11" s="1"/>
  <c r="N22" i="10"/>
  <c r="P22" i="10" s="1"/>
  <c r="Q22" i="10" s="1"/>
  <c r="K20" i="13" l="1"/>
  <c r="K20" i="11"/>
  <c r="L20" i="9"/>
  <c r="G16" i="9"/>
  <c r="G15" i="9"/>
  <c r="G13" i="9"/>
  <c r="G12" i="9"/>
  <c r="G11" i="9"/>
  <c r="G10" i="9"/>
  <c r="G9" i="9"/>
  <c r="G8" i="9"/>
  <c r="G7" i="9"/>
  <c r="G6" i="9"/>
  <c r="E20" i="9"/>
  <c r="G19" i="9"/>
  <c r="G18" i="9"/>
  <c r="G17" i="9"/>
  <c r="G14" i="9"/>
  <c r="E27" i="9"/>
  <c r="L23" i="9"/>
  <c r="F23" i="9"/>
  <c r="G23" i="9" s="1"/>
  <c r="F20" i="9"/>
  <c r="D20" i="9"/>
  <c r="J15" i="9" s="1"/>
  <c r="K15" i="9" s="1"/>
  <c r="J19" i="9"/>
  <c r="K19" i="9" s="1"/>
  <c r="J18" i="9"/>
  <c r="K18" i="9" s="1"/>
  <c r="J17" i="9"/>
  <c r="K17" i="9" s="1"/>
  <c r="J16" i="9"/>
  <c r="K16" i="9" s="1"/>
  <c r="J14" i="9"/>
  <c r="K14" i="9" s="1"/>
  <c r="J13" i="9"/>
  <c r="K13" i="9" s="1"/>
  <c r="J12" i="9"/>
  <c r="K12" i="9" s="1"/>
  <c r="J11" i="9"/>
  <c r="K11" i="9" s="1"/>
  <c r="K10" i="9"/>
  <c r="J10" i="9"/>
  <c r="K9" i="9"/>
  <c r="J9" i="9"/>
  <c r="K8" i="9"/>
  <c r="J8" i="9"/>
  <c r="J7" i="9"/>
  <c r="K7" i="9" s="1"/>
  <c r="J6" i="9"/>
  <c r="K6" i="9" s="1"/>
  <c r="J5" i="9"/>
  <c r="K5" i="9" s="1"/>
  <c r="G10" i="3"/>
  <c r="F9" i="3"/>
  <c r="J21" i="7"/>
  <c r="G10" i="7"/>
  <c r="M9" i="7"/>
  <c r="N9" i="7" s="1"/>
  <c r="L9" i="7"/>
  <c r="F9" i="7"/>
  <c r="G8" i="7"/>
  <c r="G7" i="7"/>
  <c r="G6" i="7"/>
  <c r="G5" i="7"/>
  <c r="G7" i="3"/>
  <c r="G8" i="3"/>
  <c r="G6" i="3"/>
  <c r="K5" i="4"/>
  <c r="J6" i="4"/>
  <c r="J5" i="4"/>
  <c r="J5" i="1"/>
  <c r="N17" i="6"/>
  <c r="M17" i="6"/>
  <c r="L17" i="6"/>
  <c r="G6" i="6"/>
  <c r="G8" i="6"/>
  <c r="G9" i="6"/>
  <c r="G10" i="6"/>
  <c r="J21" i="6"/>
  <c r="N9" i="6"/>
  <c r="M9" i="6"/>
  <c r="L9" i="6"/>
  <c r="G5" i="6"/>
  <c r="G4" i="5"/>
  <c r="G20" i="9" l="1"/>
  <c r="H26" i="9"/>
  <c r="G5" i="9"/>
  <c r="K20" i="9"/>
  <c r="N9" i="3"/>
  <c r="M9" i="3"/>
  <c r="L9" i="3"/>
  <c r="J21" i="3"/>
  <c r="E27" i="4"/>
  <c r="L23" i="4"/>
  <c r="F23" i="4"/>
  <c r="G23" i="4" s="1"/>
  <c r="F20" i="4"/>
  <c r="E20" i="4"/>
  <c r="H26" i="4" s="1"/>
  <c r="D20" i="4"/>
  <c r="J7" i="4" s="1"/>
  <c r="K7" i="4" s="1"/>
  <c r="J19" i="4"/>
  <c r="K19" i="4" s="1"/>
  <c r="G19" i="4"/>
  <c r="J18" i="4"/>
  <c r="K18" i="4" s="1"/>
  <c r="G18" i="4"/>
  <c r="J17" i="4"/>
  <c r="K17" i="4" s="1"/>
  <c r="G17" i="4"/>
  <c r="J16" i="4"/>
  <c r="K16" i="4" s="1"/>
  <c r="G16" i="4"/>
  <c r="K15" i="4"/>
  <c r="J15" i="4"/>
  <c r="G15" i="4"/>
  <c r="J14" i="4"/>
  <c r="K14" i="4" s="1"/>
  <c r="G14" i="4"/>
  <c r="J13" i="4"/>
  <c r="K13" i="4" s="1"/>
  <c r="G13" i="4"/>
  <c r="J12" i="4"/>
  <c r="K12" i="4" s="1"/>
  <c r="G12" i="4"/>
  <c r="J11" i="4"/>
  <c r="K11" i="4" s="1"/>
  <c r="G11" i="4"/>
  <c r="J10" i="4"/>
  <c r="K10" i="4" s="1"/>
  <c r="G10" i="4"/>
  <c r="J9" i="4"/>
  <c r="K9" i="4" s="1"/>
  <c r="G9" i="4"/>
  <c r="J8" i="4"/>
  <c r="K8" i="4" s="1"/>
  <c r="G8" i="4"/>
  <c r="G7" i="4"/>
  <c r="K6" i="4"/>
  <c r="G6" i="4"/>
  <c r="G5" i="4"/>
  <c r="K20" i="4" l="1"/>
  <c r="G20" i="4"/>
  <c r="G5" i="3"/>
  <c r="E20" i="1"/>
  <c r="H26" i="1" s="1"/>
  <c r="D20" i="1"/>
  <c r="J14" i="1" s="1"/>
  <c r="K14" i="1" s="1"/>
  <c r="F20" i="1"/>
  <c r="E27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F23" i="1"/>
  <c r="G23" i="1" s="1"/>
  <c r="L23" i="1"/>
  <c r="J7" i="1" l="1"/>
  <c r="K7" i="1" s="1"/>
  <c r="J8" i="1"/>
  <c r="K8" i="1" s="1"/>
  <c r="J15" i="1"/>
  <c r="K15" i="1" s="1"/>
  <c r="J16" i="1"/>
  <c r="K16" i="1" s="1"/>
  <c r="J17" i="1"/>
  <c r="K17" i="1" s="1"/>
  <c r="J9" i="1"/>
  <c r="K9" i="1" s="1"/>
  <c r="J18" i="1"/>
  <c r="K18" i="1" s="1"/>
  <c r="J11" i="1"/>
  <c r="K11" i="1" s="1"/>
  <c r="J10" i="1"/>
  <c r="K10" i="1" s="1"/>
  <c r="J19" i="1"/>
  <c r="K19" i="1" s="1"/>
  <c r="J6" i="1"/>
  <c r="K6" i="1" s="1"/>
  <c r="J12" i="1"/>
  <c r="K12" i="1" s="1"/>
  <c r="J13" i="1"/>
  <c r="K13" i="1" s="1"/>
  <c r="K5" i="1"/>
  <c r="G20" i="1"/>
  <c r="K20" i="1" l="1"/>
  <c r="G7" i="6" l="1"/>
</calcChain>
</file>

<file path=xl/sharedStrings.xml><?xml version="1.0" encoding="utf-8"?>
<sst xmlns="http://schemas.openxmlformats.org/spreadsheetml/2006/main" count="346" uniqueCount="96">
  <si>
    <t>Toba</t>
  </si>
  <si>
    <t>Meliau</t>
  </si>
  <si>
    <t>Kapuas</t>
  </si>
  <si>
    <t>Mukok</t>
  </si>
  <si>
    <t>Jangkang</t>
  </si>
  <si>
    <t>Bonti</t>
  </si>
  <si>
    <t>parindu</t>
  </si>
  <si>
    <t>Tayan Hilir</t>
  </si>
  <si>
    <t>Balai</t>
  </si>
  <si>
    <t>Tayan Hulu</t>
  </si>
  <si>
    <t>Kembayan</t>
  </si>
  <si>
    <t>Beduai</t>
  </si>
  <si>
    <t>Noyan</t>
  </si>
  <si>
    <t>Sekayam</t>
  </si>
  <si>
    <t>Entikong</t>
  </si>
  <si>
    <t>PANEN</t>
  </si>
  <si>
    <t>PROVITAS</t>
  </si>
  <si>
    <t>TOTAL</t>
  </si>
  <si>
    <t>KECAMATAN</t>
  </si>
  <si>
    <t>LUAS LAHAN</t>
  </si>
  <si>
    <t>PRODUKSI</t>
  </si>
  <si>
    <t>DATA PRODUKSI TAHUN 2020</t>
  </si>
  <si>
    <t>KOMODITI PADI</t>
  </si>
  <si>
    <t>Manual</t>
  </si>
  <si>
    <t>Jagung</t>
  </si>
  <si>
    <t>Ubi Kayu</t>
  </si>
  <si>
    <t>Ubi Jalar</t>
  </si>
  <si>
    <t>Kedelai</t>
  </si>
  <si>
    <t>Kacang Tanah</t>
  </si>
  <si>
    <t>Kacang Hijau</t>
  </si>
  <si>
    <t>DATA PRODUKSI PALAWIJA KABUPATEN SANGGAU</t>
  </si>
  <si>
    <t>TAHUN 2020</t>
  </si>
  <si>
    <t>KOMODITI</t>
  </si>
  <si>
    <t>DATA PRODUKSI TAHUN 2021</t>
  </si>
  <si>
    <t>*sumber data berdasarkan ATAP 2020 tanggal 30 November 2021</t>
  </si>
  <si>
    <t>**Luas lahan berdasarkan SP Lahan 2020</t>
  </si>
  <si>
    <t>*sumber data berdasarkan ATAP 2020 tanggal 31 Mei 2021</t>
  </si>
  <si>
    <t xml:space="preserve"> </t>
  </si>
  <si>
    <t>JUMLAH PANEN (Ha)</t>
  </si>
  <si>
    <t>JUMLAH PANEN (Ha) x PRODUKTIVITAS (Kw/Ha)</t>
  </si>
  <si>
    <t>PRODUKSI (Ton)</t>
  </si>
  <si>
    <t>*PERUMUSAN UNTUK KOMODITY PADI DAN JAGUNG SECARA TERPISAH</t>
  </si>
  <si>
    <t>x 10</t>
  </si>
  <si>
    <t xml:space="preserve"> TOTAL JUMLAH PRODUKSI (Ton)</t>
  </si>
  <si>
    <t>TOTAL JUMLAH PANEN (Ha)</t>
  </si>
  <si>
    <t>=</t>
  </si>
  <si>
    <t xml:space="preserve">PRODUKSI (Ton) </t>
  </si>
  <si>
    <t xml:space="preserve">PRODUKTIVITAS (KW/Ha) </t>
  </si>
  <si>
    <t xml:space="preserve">PRODUKTIVITAS TANAMAN PANGAN (Kw/Ha) </t>
  </si>
  <si>
    <t>*PERUMUSAN UNTUK KOMODITY PADI DAN JAGUNG SECARA GLOBAL</t>
  </si>
  <si>
    <t>ARAM PALAWIJA KABUPATEN SANGGAU</t>
  </si>
  <si>
    <t>TAHUN 2021</t>
  </si>
  <si>
    <t>*sumber data berdasarkan ATAP 2021 tanggal 15 Juni 2022</t>
  </si>
  <si>
    <t>*sumber data berdasarkan ATAP 2020 tanggal 15 Juni 2022</t>
  </si>
  <si>
    <t>DATA PRODUKSI TAHUN 2022</t>
  </si>
  <si>
    <t>*Angka sementara untuk 2022 belom rilis dari BPS</t>
  </si>
  <si>
    <t>Sanggau Kapuas</t>
  </si>
  <si>
    <t>Parindu</t>
  </si>
  <si>
    <t>Balai Batang tarang</t>
  </si>
  <si>
    <t>sumber data berdasarkan e-pdps</t>
  </si>
  <si>
    <t>Kecamatan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</si>
  <si>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</si>
  <si>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</si>
  <si>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</si>
  <si>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</si>
  <si>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</si>
  <si>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</si>
  <si>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</si>
  <si>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</si>
  <si>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</si>
  <si>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</si>
  <si>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</si>
  <si>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</si>
  <si>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DATA PRODUKSI KABUPATEN SANGGAU</t>
  </si>
  <si>
    <t>REALISASI PANEN</t>
  </si>
  <si>
    <t>PREDIKSI PANEN</t>
  </si>
  <si>
    <t>PRODUKTIVITAS</t>
  </si>
  <si>
    <t>PADI</t>
  </si>
  <si>
    <t>BERAS</t>
  </si>
  <si>
    <t xml:space="preserve">Produktivitas berdasarkan ASEM 2022 </t>
  </si>
  <si>
    <t>*sumber data berdasarkan ASEM 2022 tanggal 25 Oktober 2022</t>
  </si>
  <si>
    <t>*sumber data berdasarkan ATAP 2022 tanggal 8 Februari 2023</t>
  </si>
  <si>
    <t>DATA PRODUKSI TAHUN 2023</t>
  </si>
  <si>
    <t>2. Produksi padi Jan-Apr 2023 merupakan angka sementara karena dihitung berdasarkan potensi luas panen Feb-Apr 2023 hasil amatan KSA Januari 2023 dan rata-rata produktivitas SR 1 hasil ubinan 2018-2022</t>
  </si>
  <si>
    <t>1. Luas panen dari hasil Survei KSA Padi dari bulan januari hingga april tahun 2023</t>
  </si>
  <si>
    <t>DATA PRODUKSI TAHUN 2020-2022</t>
  </si>
  <si>
    <t>PERTANAMAN PDPS</t>
  </si>
  <si>
    <t>*) Potensi Luas Panen Februari-April 2023 diperkirakan berdasarkan Fase Standing Crops Amatan KSA Januari 2023 (Fase Generatif, Fase Vegetatif Akhir, Fase Vegetatif Awal)</t>
  </si>
  <si>
    <t>PERIODE JANUARI - APRIL</t>
  </si>
  <si>
    <t>**) angka Provitas berdasarkan ATAP 2022 tanggal 8 Februari 2023</t>
  </si>
  <si>
    <t>*)sumber data berdasarkan ATAP 2022 tanggal 8 Februari 2023</t>
  </si>
  <si>
    <t>**)Luas lahan berdasarkan SP Lahan 2020</t>
  </si>
  <si>
    <t xml:space="preserve">***)Luas Panen berdasarkan Persentase Luas Lahan </t>
  </si>
  <si>
    <t xml:space="preserve">***) angka Panen berdasarkan persentase pertanaman E-PDPS </t>
  </si>
  <si>
    <t>**) Luas lahan berdasarkan SP Lahan 2020</t>
  </si>
  <si>
    <t>*) sumber data berdasarkan ATAP 2022 tanggal 8 Februari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</si>
</sst>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  <numFmt numFmtId="165" formatCode="0.000"/>
  </numFmts>
  <fonts count="2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6"/>
      <color theme="1"/>
      <name val="Arial Narrow"/>
      <family val="2"/>
    </font>
    <font>
      <sz val="14"/>
      <color theme="1"/>
      <name val="Calibri"/>
      <family val="2"/>
      <charset val="1"/>
      <scheme val="minor"/>
    </font>
    <font>
      <sz val="18"/>
      <color theme="1"/>
      <name val="Calibri"/>
      <family val="2"/>
      <charset val="1"/>
      <scheme val="minor"/>
    </font>
    <font>
      <sz val="20"/>
      <color theme="1"/>
      <name val="Calibri"/>
      <family val="2"/>
      <charset val="1"/>
      <scheme val="minor"/>
    </font>
    <font>
      <sz val="22"/>
      <color theme="1"/>
      <name val="Calibri"/>
      <family val="2"/>
      <charset val="1"/>
      <scheme val="minor"/>
    </font>
    <font>
      <sz val="24"/>
      <color theme="1"/>
      <name val="Calibri"/>
      <family val="2"/>
      <charset val="1"/>
      <scheme val="minor"/>
    </font>
    <font>
      <sz val="26"/>
      <color theme="1"/>
      <name val="Calibri"/>
      <family val="2"/>
      <charset val="1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mbria"/>
      <family val="1"/>
    </font>
    <font>
      <b/>
      <sz val="16"/>
      <color theme="1"/>
      <name val="Cambria"/>
      <family val="1"/>
    </font>
    <font>
      <sz val="11"/>
      <color theme="0"/>
      <name val="Cambria"/>
      <family val="1"/>
    </font>
    <font>
      <b/>
      <sz val="11"/>
      <color theme="1"/>
      <name val="Cambria"/>
      <family val="1"/>
    </font>
    <font>
      <sz val="11"/>
      <name val="Arial Narrow"/>
      <family val="2"/>
    </font>
    <font>
      <b/>
      <sz val="11"/>
      <name val="Arial Narrow"/>
      <family val="2"/>
    </font>
    <font>
      <sz val="11"/>
      <color rgb="FFFF0000"/>
      <name val="Calibri"/>
      <family val="2"/>
      <charset val="1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charset val="1"/>
      <scheme val="minor"/>
    </font>
    <font>
      <b/>
      <i/>
      <sz val="11"/>
      <name val="Arial Narrow"/>
      <family val="2"/>
    </font>
    <font>
      <b/>
      <i/>
      <sz val="11"/>
      <color theme="1"/>
      <name val="Arial Narrow"/>
      <family val="2"/>
    </font>
    <font>
      <b/>
      <i/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1" fontId="3" fillId="0" borderId="0" applyFont="0" applyFill="0" applyBorder="0" applyAlignment="0" applyProtection="0"/>
    <xf numFmtId="0" fontId="1" fillId="0" borderId="0"/>
  </cellStyleXfs>
  <cellXfs count="105">
    <xf numFmtId="0" fontId="0" fillId="0" borderId="0" xfId="0"/>
    <xf numFmtId="0" fontId="2" fillId="2" borderId="0" xfId="0" applyFont="1" applyFill="1"/>
    <xf numFmtId="0" fontId="2" fillId="0" borderId="0" xfId="0" applyFont="1"/>
    <xf numFmtId="2" fontId="2" fillId="0" borderId="0" xfId="0" applyNumberFormat="1" applyFont="1"/>
    <xf numFmtId="0" fontId="4" fillId="0" borderId="1" xfId="0" applyFont="1" applyBorder="1"/>
    <xf numFmtId="0" fontId="5" fillId="0" borderId="1" xfId="0" applyFont="1" applyBorder="1"/>
    <xf numFmtId="164" fontId="4" fillId="0" borderId="1" xfId="1" applyNumberFormat="1" applyFont="1" applyBorder="1"/>
    <xf numFmtId="0" fontId="5" fillId="0" borderId="1" xfId="0" applyFont="1" applyBorder="1" applyAlignment="1">
      <alignment horizontal="center"/>
    </xf>
    <xf numFmtId="164" fontId="5" fillId="0" borderId="1" xfId="1" applyNumberFormat="1" applyFont="1" applyBorder="1"/>
    <xf numFmtId="0" fontId="4" fillId="0" borderId="0" xfId="0" applyFont="1"/>
    <xf numFmtId="2" fontId="0" fillId="0" borderId="0" xfId="0" applyNumberFormat="1"/>
    <xf numFmtId="0" fontId="0" fillId="2" borderId="0" xfId="0" applyFill="1"/>
    <xf numFmtId="43" fontId="0" fillId="0" borderId="0" xfId="0" applyNumberFormat="1"/>
    <xf numFmtId="43" fontId="2" fillId="0" borderId="0" xfId="0" applyNumberFormat="1" applyFont="1"/>
    <xf numFmtId="2" fontId="2" fillId="2" borderId="0" xfId="0" applyNumberFormat="1" applyFont="1" applyFill="1"/>
    <xf numFmtId="1" fontId="0" fillId="0" borderId="0" xfId="0" applyNumberFormat="1"/>
    <xf numFmtId="0" fontId="11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/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" fontId="2" fillId="0" borderId="0" xfId="0" applyNumberFormat="1" applyFont="1"/>
    <xf numFmtId="2" fontId="0" fillId="0" borderId="1" xfId="0" applyNumberFormat="1" applyBorder="1"/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1" xfId="0" applyFont="1" applyBorder="1"/>
    <xf numFmtId="41" fontId="13" fillId="0" borderId="1" xfId="1" applyFont="1" applyBorder="1"/>
    <xf numFmtId="41" fontId="13" fillId="0" borderId="1" xfId="0" applyNumberFormat="1" applyFont="1" applyBorder="1"/>
    <xf numFmtId="0" fontId="14" fillId="0" borderId="0" xfId="0" applyFont="1"/>
    <xf numFmtId="0" fontId="16" fillId="0" borderId="1" xfId="0" applyFont="1" applyBorder="1" applyAlignment="1">
      <alignment horizontal="center"/>
    </xf>
    <xf numFmtId="164" fontId="13" fillId="0" borderId="1" xfId="1" applyNumberFormat="1" applyFont="1" applyBorder="1" applyAlignment="1">
      <alignment vertical="center"/>
    </xf>
    <xf numFmtId="0" fontId="16" fillId="0" borderId="1" xfId="0" applyFont="1" applyBorder="1"/>
    <xf numFmtId="41" fontId="16" fillId="0" borderId="1" xfId="1" applyFont="1" applyBorder="1"/>
    <xf numFmtId="164" fontId="16" fillId="0" borderId="1" xfId="1" applyNumberFormat="1" applyFont="1" applyBorder="1" applyAlignment="1">
      <alignment vertical="center"/>
    </xf>
    <xf numFmtId="0" fontId="16" fillId="0" borderId="0" xfId="0" applyFont="1"/>
    <xf numFmtId="165" fontId="2" fillId="0" borderId="0" xfId="0" applyNumberFormat="1" applyFont="1"/>
    <xf numFmtId="164" fontId="2" fillId="2" borderId="0" xfId="0" applyNumberFormat="1" applyFont="1" applyFill="1"/>
    <xf numFmtId="165" fontId="2" fillId="2" borderId="0" xfId="0" applyNumberFormat="1" applyFont="1" applyFill="1"/>
    <xf numFmtId="0" fontId="6" fillId="0" borderId="0" xfId="0" applyFont="1" applyAlignment="1">
      <alignment horizontal="center"/>
    </xf>
    <xf numFmtId="0" fontId="17" fillId="2" borderId="0" xfId="0" applyFont="1" applyFill="1"/>
    <xf numFmtId="0" fontId="17" fillId="0" borderId="0" xfId="0" applyFont="1"/>
    <xf numFmtId="0" fontId="19" fillId="0" borderId="0" xfId="0" applyFont="1"/>
    <xf numFmtId="0" fontId="20" fillId="0" borderId="1" xfId="0" applyFont="1" applyBorder="1" applyAlignment="1">
      <alignment horizontal="center"/>
    </xf>
    <xf numFmtId="0" fontId="17" fillId="0" borderId="1" xfId="0" applyFont="1" applyBorder="1"/>
    <xf numFmtId="164" fontId="17" fillId="0" borderId="1" xfId="1" applyNumberFormat="1" applyFont="1" applyBorder="1"/>
    <xf numFmtId="2" fontId="17" fillId="0" borderId="1" xfId="0" applyNumberFormat="1" applyFont="1" applyBorder="1"/>
    <xf numFmtId="43" fontId="19" fillId="0" borderId="0" xfId="0" applyNumberFormat="1" applyFont="1"/>
    <xf numFmtId="43" fontId="17" fillId="0" borderId="0" xfId="0" applyNumberFormat="1" applyFont="1"/>
    <xf numFmtId="0" fontId="17" fillId="3" borderId="1" xfId="0" applyFont="1" applyFill="1" applyBorder="1"/>
    <xf numFmtId="164" fontId="17" fillId="3" borderId="1" xfId="1" applyNumberFormat="1" applyFont="1" applyFill="1" applyBorder="1"/>
    <xf numFmtId="2" fontId="17" fillId="3" borderId="1" xfId="0" applyNumberFormat="1" applyFont="1" applyFill="1" applyBorder="1"/>
    <xf numFmtId="0" fontId="20" fillId="0" borderId="1" xfId="0" applyFont="1" applyBorder="1"/>
    <xf numFmtId="164" fontId="20" fillId="0" borderId="1" xfId="1" applyNumberFormat="1" applyFont="1" applyBorder="1"/>
    <xf numFmtId="0" fontId="17" fillId="0" borderId="0" xfId="2" applyFont="1" applyAlignment="1">
      <alignment horizontal="left"/>
    </xf>
    <xf numFmtId="0" fontId="19" fillId="2" borderId="0" xfId="0" applyFont="1" applyFill="1"/>
    <xf numFmtId="164" fontId="19" fillId="2" borderId="0" xfId="0" applyNumberFormat="1" applyFont="1" applyFill="1"/>
    <xf numFmtId="2" fontId="19" fillId="2" borderId="0" xfId="0" applyNumberFormat="1" applyFont="1" applyFill="1"/>
    <xf numFmtId="165" fontId="19" fillId="0" borderId="0" xfId="0" applyNumberFormat="1" applyFont="1"/>
    <xf numFmtId="0" fontId="4" fillId="2" borderId="1" xfId="0" applyFont="1" applyFill="1" applyBorder="1"/>
    <xf numFmtId="164" fontId="4" fillId="2" borderId="1" xfId="1" applyNumberFormat="1" applyFont="1" applyFill="1" applyBorder="1"/>
    <xf numFmtId="2" fontId="0" fillId="2" borderId="1" xfId="0" applyNumberFormat="1" applyFill="1" applyBorder="1"/>
    <xf numFmtId="0" fontId="5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164" fontId="4" fillId="4" borderId="1" xfId="1" applyNumberFormat="1" applyFont="1" applyFill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164" fontId="4" fillId="2" borderId="1" xfId="1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164" fontId="5" fillId="0" borderId="1" xfId="1" applyNumberFormat="1" applyFont="1" applyBorder="1" applyAlignment="1">
      <alignment vertical="center"/>
    </xf>
    <xf numFmtId="164" fontId="5" fillId="4" borderId="1" xfId="1" applyNumberFormat="1" applyFont="1" applyFill="1" applyBorder="1" applyAlignment="1">
      <alignment vertical="center"/>
    </xf>
    <xf numFmtId="164" fontId="21" fillId="4" borderId="1" xfId="1" applyNumberFormat="1" applyFont="1" applyFill="1" applyBorder="1" applyAlignment="1">
      <alignment vertical="center"/>
    </xf>
    <xf numFmtId="164" fontId="22" fillId="4" borderId="1" xfId="1" applyNumberFormat="1" applyFont="1" applyFill="1" applyBorder="1" applyAlignment="1">
      <alignment vertical="center"/>
    </xf>
    <xf numFmtId="0" fontId="2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/>
    <xf numFmtId="0" fontId="3" fillId="0" borderId="0" xfId="0" applyFont="1"/>
    <xf numFmtId="41" fontId="4" fillId="0" borderId="0" xfId="1" applyFont="1"/>
    <xf numFmtId="41" fontId="5" fillId="0" borderId="1" xfId="1" applyFont="1" applyBorder="1"/>
    <xf numFmtId="41" fontId="4" fillId="0" borderId="1" xfId="1" applyFont="1" applyBorder="1"/>
    <xf numFmtId="0" fontId="25" fillId="2" borderId="0" xfId="0" applyFont="1" applyFill="1"/>
    <xf numFmtId="0" fontId="27" fillId="0" borderId="0" xfId="0" applyFont="1"/>
    <xf numFmtId="0" fontId="28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4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left" vertical="top" wrapText="1"/>
    </xf>
  </cellXfs>
  <cellStyles count="3">
    <cellStyle name="Comma [0]" xfId="1" builtinId="6"/>
    <cellStyle name="Normal" xfId="0" builtinId="0"/>
    <cellStyle name="Normal 3 2 2" xfId="2" xr:uid="{1D1153A7-083A-4FBC-9D7A-D4CEC2550A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118855</xdr:colOff>
      <xdr:row>20</xdr:row>
      <xdr:rowOff>162753</xdr:rowOff>
    </xdr:from>
    <xdr:to>
      <xdr:col>11</xdr:col>
      <xdr:colOff>384312</xdr:colOff>
      <xdr:row>28</xdr:row>
      <xdr:rowOff>23054</xdr:rowOff>
    </xdr:to>
    <xdr:sp macro="" textlink="">
      <xdr:nvSpPr>
        <xdr:cNvPr id="2" name="Persegi Panjang 1">
          <a:extLst>
            <a:ext uri="{FF2B5EF4-FFF2-40B4-BE49-F238E27FC236}">
              <a16:creationId xmlns:a16="http://schemas.microsoft.com/office/drawing/2014/main" id="{D38292B9-CA83-4283-8072-E56B168D3221}"/>
            </a:ext>
          </a:extLst>
        </xdr:cNvPr>
        <xdr:cNvSpPr/>
      </xdr:nvSpPr>
      <xdr:spPr>
        <a:xfrm>
          <a:off x="5167933" y="4019136"/>
          <a:ext cx="2756866" cy="134454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id-ID" sz="1100">
              <a:solidFill>
                <a:schemeClr val="tx1"/>
              </a:solidFill>
              <a:latin typeface="Arial Narrow" panose="020B0606020202030204" pitchFamily="34" charset="0"/>
            </a:rPr>
            <a:t>Sanggau,</a:t>
          </a:r>
          <a:r>
            <a:rPr lang="id-ID" sz="1100" baseline="0">
              <a:solidFill>
                <a:schemeClr val="tx1"/>
              </a:solidFill>
              <a:latin typeface="Arial Narrow" panose="020B0606020202030204" pitchFamily="34" charset="0"/>
            </a:rPr>
            <a:t>  </a:t>
          </a:r>
          <a:r>
            <a:rPr lang="en-US" sz="1100" baseline="0">
              <a:solidFill>
                <a:schemeClr val="tx1"/>
              </a:solidFill>
              <a:latin typeface="Arial Narrow" panose="020B0606020202030204" pitchFamily="34" charset="0"/>
            </a:rPr>
            <a:t>17 Januari 2022</a:t>
          </a:r>
          <a:br>
            <a:rPr lang="id-ID" sz="1100" baseline="0">
              <a:solidFill>
                <a:schemeClr val="tx1"/>
              </a:solidFill>
              <a:latin typeface="Arial Narrow" panose="020B0606020202030204" pitchFamily="34" charset="0"/>
            </a:rPr>
          </a:br>
          <a:r>
            <a:rPr lang="id-ID" sz="1100" baseline="0">
              <a:solidFill>
                <a:schemeClr val="tx1"/>
              </a:solidFill>
              <a:latin typeface="Arial Narrow" panose="020B0606020202030204" pitchFamily="34" charset="0"/>
            </a:rPr>
            <a:t>Kepala Bidang Tanaman Pangan</a:t>
          </a:r>
        </a:p>
        <a:p>
          <a:pPr algn="ctr"/>
          <a:endParaRPr lang="id-ID" sz="1100" baseline="0">
            <a:solidFill>
              <a:schemeClr val="tx1"/>
            </a:solidFill>
            <a:latin typeface="Arial Narrow" panose="020B0606020202030204" pitchFamily="34" charset="0"/>
          </a:endParaRPr>
        </a:p>
        <a:p>
          <a:pPr algn="ctr"/>
          <a:endParaRPr lang="id-ID" sz="1100" baseline="0">
            <a:solidFill>
              <a:schemeClr val="tx1"/>
            </a:solidFill>
            <a:latin typeface="Arial Narrow" panose="020B0606020202030204" pitchFamily="34" charset="0"/>
          </a:endParaRPr>
        </a:p>
        <a:p>
          <a:pPr algn="ctr"/>
          <a:endParaRPr lang="id-ID" sz="1100" baseline="0">
            <a:solidFill>
              <a:schemeClr val="tx1"/>
            </a:solidFill>
            <a:latin typeface="Arial Narrow" panose="020B0606020202030204" pitchFamily="34" charset="0"/>
          </a:endParaRPr>
        </a:p>
        <a:p>
          <a:pPr algn="ctr"/>
          <a:r>
            <a:rPr lang="id-ID" sz="1100" b="1" u="sng" baseline="0">
              <a:solidFill>
                <a:schemeClr val="tx1"/>
              </a:solidFill>
              <a:latin typeface="Arial Narrow" panose="020B0606020202030204" pitchFamily="34" charset="0"/>
            </a:rPr>
            <a:t>Yusmayani,SP</a:t>
          </a:r>
          <a:br>
            <a:rPr lang="id-ID" sz="1100" baseline="0">
              <a:solidFill>
                <a:schemeClr val="tx1"/>
              </a:solidFill>
              <a:latin typeface="Arial Narrow" panose="020B0606020202030204" pitchFamily="34" charset="0"/>
            </a:rPr>
          </a:br>
          <a:r>
            <a:rPr lang="id-ID" sz="1100" baseline="0">
              <a:solidFill>
                <a:schemeClr val="tx1"/>
              </a:solidFill>
              <a:latin typeface="Arial Narrow" panose="020B0606020202030204" pitchFamily="34" charset="0"/>
            </a:rPr>
            <a:t>NIP.19770123 200604 2 004</a:t>
          </a:r>
          <a:endParaRPr lang="id-ID" sz="1100">
            <a:solidFill>
              <a:schemeClr val="tx1"/>
            </a:solidFill>
            <a:latin typeface="Arial Narrow" panose="020B0606020202030204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13</xdr:row>
      <xdr:rowOff>83820</xdr:rowOff>
    </xdr:from>
    <xdr:to>
      <xdr:col>6</xdr:col>
      <xdr:colOff>1059815</xdr:colOff>
      <xdr:row>20</xdr:row>
      <xdr:rowOff>86360</xdr:rowOff>
    </xdr:to>
    <xdr:sp macro="" textlink="">
      <xdr:nvSpPr>
        <xdr:cNvPr id="2" name="Persegi Panjang 1">
          <a:extLst>
            <a:ext uri="{FF2B5EF4-FFF2-40B4-BE49-F238E27FC236}">
              <a16:creationId xmlns:a16="http://schemas.microsoft.com/office/drawing/2014/main" id="{F4B53A9D-DD6F-4891-B6B8-2D3C855E08A4}"/>
            </a:ext>
          </a:extLst>
        </xdr:cNvPr>
        <xdr:cNvSpPr/>
      </xdr:nvSpPr>
      <xdr:spPr>
        <a:xfrm>
          <a:off x="2125980" y="2613660"/>
          <a:ext cx="2759075" cy="128270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id-ID" sz="1100">
              <a:solidFill>
                <a:schemeClr val="tx1"/>
              </a:solidFill>
              <a:latin typeface="Arial Narrow" panose="020B0606020202030204" pitchFamily="34" charset="0"/>
            </a:rPr>
            <a:t>Sanggau,</a:t>
          </a:r>
          <a:r>
            <a:rPr lang="id-ID" sz="1100" baseline="0">
              <a:solidFill>
                <a:schemeClr val="tx1"/>
              </a:solidFill>
              <a:latin typeface="Arial Narrow" panose="020B0606020202030204" pitchFamily="34" charset="0"/>
            </a:rPr>
            <a:t>  </a:t>
          </a:r>
          <a:r>
            <a:rPr lang="en-US" sz="1100" baseline="0">
              <a:solidFill>
                <a:schemeClr val="tx1"/>
              </a:solidFill>
              <a:latin typeface="Arial Narrow" panose="020B0606020202030204" pitchFamily="34" charset="0"/>
            </a:rPr>
            <a:t>17 Januari 2022</a:t>
          </a:r>
          <a:br>
            <a:rPr lang="id-ID" sz="1100" baseline="0">
              <a:solidFill>
                <a:schemeClr val="tx1"/>
              </a:solidFill>
              <a:latin typeface="Arial Narrow" panose="020B0606020202030204" pitchFamily="34" charset="0"/>
            </a:rPr>
          </a:br>
          <a:r>
            <a:rPr lang="id-ID" sz="1100" baseline="0">
              <a:solidFill>
                <a:schemeClr val="tx1"/>
              </a:solidFill>
              <a:latin typeface="Arial Narrow" panose="020B0606020202030204" pitchFamily="34" charset="0"/>
            </a:rPr>
            <a:t>Kepala Bidang Tanaman Pangan</a:t>
          </a:r>
        </a:p>
        <a:p>
          <a:pPr algn="ctr"/>
          <a:endParaRPr lang="id-ID" sz="1100" baseline="0">
            <a:solidFill>
              <a:schemeClr val="tx1"/>
            </a:solidFill>
            <a:latin typeface="Arial Narrow" panose="020B0606020202030204" pitchFamily="34" charset="0"/>
          </a:endParaRPr>
        </a:p>
        <a:p>
          <a:pPr algn="ctr"/>
          <a:endParaRPr lang="id-ID" sz="1100" baseline="0">
            <a:solidFill>
              <a:schemeClr val="tx1"/>
            </a:solidFill>
            <a:latin typeface="Arial Narrow" panose="020B0606020202030204" pitchFamily="34" charset="0"/>
          </a:endParaRPr>
        </a:p>
        <a:p>
          <a:pPr algn="ctr"/>
          <a:endParaRPr lang="id-ID" sz="1100" baseline="0">
            <a:solidFill>
              <a:schemeClr val="tx1"/>
            </a:solidFill>
            <a:latin typeface="Arial Narrow" panose="020B0606020202030204" pitchFamily="34" charset="0"/>
          </a:endParaRPr>
        </a:p>
        <a:p>
          <a:pPr algn="ctr"/>
          <a:r>
            <a:rPr lang="id-ID" sz="1100" b="1" u="sng" baseline="0">
              <a:solidFill>
                <a:schemeClr val="tx1"/>
              </a:solidFill>
              <a:latin typeface="Arial Narrow" panose="020B0606020202030204" pitchFamily="34" charset="0"/>
            </a:rPr>
            <a:t>Yusmayani,SP</a:t>
          </a:r>
          <a:br>
            <a:rPr lang="id-ID" sz="1100" baseline="0">
              <a:solidFill>
                <a:schemeClr val="tx1"/>
              </a:solidFill>
              <a:latin typeface="Arial Narrow" panose="020B0606020202030204" pitchFamily="34" charset="0"/>
            </a:rPr>
          </a:br>
          <a:r>
            <a:rPr lang="id-ID" sz="1100" baseline="0">
              <a:solidFill>
                <a:schemeClr val="tx1"/>
              </a:solidFill>
              <a:latin typeface="Arial Narrow" panose="020B0606020202030204" pitchFamily="34" charset="0"/>
            </a:rPr>
            <a:t>NIP.19770123 200604 2 004</a:t>
          </a:r>
          <a:endParaRPr lang="id-ID" sz="1100">
            <a:solidFill>
              <a:schemeClr val="tx1"/>
            </a:solidFill>
            <a:latin typeface="Arial Narrow" panose="020B060602020203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13</xdr:row>
      <xdr:rowOff>83820</xdr:rowOff>
    </xdr:from>
    <xdr:to>
      <xdr:col>6</xdr:col>
      <xdr:colOff>1059815</xdr:colOff>
      <xdr:row>20</xdr:row>
      <xdr:rowOff>86360</xdr:rowOff>
    </xdr:to>
    <xdr:sp macro="" textlink="">
      <xdr:nvSpPr>
        <xdr:cNvPr id="2" name="Persegi Panjang 1">
          <a:extLst>
            <a:ext uri="{FF2B5EF4-FFF2-40B4-BE49-F238E27FC236}">
              <a16:creationId xmlns:a16="http://schemas.microsoft.com/office/drawing/2014/main" id="{68047F21-751C-4A8D-92E8-049AB5CF1E7E}"/>
            </a:ext>
          </a:extLst>
        </xdr:cNvPr>
        <xdr:cNvSpPr/>
      </xdr:nvSpPr>
      <xdr:spPr>
        <a:xfrm>
          <a:off x="2125980" y="2613660"/>
          <a:ext cx="2759075" cy="128270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id-ID" sz="1100">
              <a:solidFill>
                <a:schemeClr val="tx1"/>
              </a:solidFill>
              <a:latin typeface="Arial Narrow" panose="020B0606020202030204" pitchFamily="34" charset="0"/>
            </a:rPr>
            <a:t>Sanggau,</a:t>
          </a:r>
          <a:r>
            <a:rPr lang="id-ID" sz="1100" baseline="0">
              <a:solidFill>
                <a:schemeClr val="tx1"/>
              </a:solidFill>
              <a:latin typeface="Arial Narrow" panose="020B0606020202030204" pitchFamily="34" charset="0"/>
            </a:rPr>
            <a:t>  </a:t>
          </a:r>
          <a:r>
            <a:rPr lang="en-US" sz="1100" baseline="0">
              <a:solidFill>
                <a:schemeClr val="tx1"/>
              </a:solidFill>
              <a:latin typeface="Arial Narrow" panose="020B0606020202030204" pitchFamily="34" charset="0"/>
            </a:rPr>
            <a:t>17 Januari 2022</a:t>
          </a:r>
          <a:br>
            <a:rPr lang="id-ID" sz="1100" baseline="0">
              <a:solidFill>
                <a:schemeClr val="tx1"/>
              </a:solidFill>
              <a:latin typeface="Arial Narrow" panose="020B0606020202030204" pitchFamily="34" charset="0"/>
            </a:rPr>
          </a:br>
          <a:r>
            <a:rPr lang="id-ID" sz="1100" baseline="0">
              <a:solidFill>
                <a:schemeClr val="tx1"/>
              </a:solidFill>
              <a:latin typeface="Arial Narrow" panose="020B0606020202030204" pitchFamily="34" charset="0"/>
            </a:rPr>
            <a:t>Kepala Bidang Tanaman Pangan</a:t>
          </a:r>
        </a:p>
        <a:p>
          <a:pPr algn="ctr"/>
          <a:endParaRPr lang="id-ID" sz="1100" baseline="0">
            <a:solidFill>
              <a:schemeClr val="tx1"/>
            </a:solidFill>
            <a:latin typeface="Arial Narrow" panose="020B0606020202030204" pitchFamily="34" charset="0"/>
          </a:endParaRPr>
        </a:p>
        <a:p>
          <a:pPr algn="ctr"/>
          <a:endParaRPr lang="id-ID" sz="1100" baseline="0">
            <a:solidFill>
              <a:schemeClr val="tx1"/>
            </a:solidFill>
            <a:latin typeface="Arial Narrow" panose="020B0606020202030204" pitchFamily="34" charset="0"/>
          </a:endParaRPr>
        </a:p>
        <a:p>
          <a:pPr algn="ctr"/>
          <a:endParaRPr lang="id-ID" sz="1100" baseline="0">
            <a:solidFill>
              <a:schemeClr val="tx1"/>
            </a:solidFill>
            <a:latin typeface="Arial Narrow" panose="020B0606020202030204" pitchFamily="34" charset="0"/>
          </a:endParaRPr>
        </a:p>
        <a:p>
          <a:pPr algn="ctr"/>
          <a:r>
            <a:rPr lang="id-ID" sz="1100" b="1" u="sng" baseline="0">
              <a:solidFill>
                <a:schemeClr val="tx1"/>
              </a:solidFill>
              <a:latin typeface="Arial Narrow" panose="020B0606020202030204" pitchFamily="34" charset="0"/>
            </a:rPr>
            <a:t>Yusmayani,SP</a:t>
          </a:r>
          <a:br>
            <a:rPr lang="id-ID" sz="1100" baseline="0">
              <a:solidFill>
                <a:schemeClr val="tx1"/>
              </a:solidFill>
              <a:latin typeface="Arial Narrow" panose="020B0606020202030204" pitchFamily="34" charset="0"/>
            </a:rPr>
          </a:br>
          <a:r>
            <a:rPr lang="id-ID" sz="1100" baseline="0">
              <a:solidFill>
                <a:schemeClr val="tx1"/>
              </a:solidFill>
              <a:latin typeface="Arial Narrow" panose="020B0606020202030204" pitchFamily="34" charset="0"/>
            </a:rPr>
            <a:t>NIP.19770123 200604 2 004</a:t>
          </a:r>
          <a:endParaRPr lang="id-ID" sz="1100">
            <a:solidFill>
              <a:schemeClr val="tx1"/>
            </a:solidFill>
            <a:latin typeface="Arial Narrow" panose="020B060602020203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314987</xdr:colOff>
      <xdr:row>20</xdr:row>
      <xdr:rowOff>102787</xdr:rowOff>
    </xdr:from>
    <xdr:to>
      <xdr:col>12</xdr:col>
      <xdr:colOff>572162</xdr:colOff>
      <xdr:row>27</xdr:row>
      <xdr:rowOff>145968</xdr:rowOff>
    </xdr:to>
    <xdr:sp macro="" textlink="">
      <xdr:nvSpPr>
        <xdr:cNvPr id="2" name="Persegi Panjang 1">
          <a:extLst>
            <a:ext uri="{FF2B5EF4-FFF2-40B4-BE49-F238E27FC236}">
              <a16:creationId xmlns:a16="http://schemas.microsoft.com/office/drawing/2014/main" id="{CD1EDF26-6CB4-4639-BCDA-500CFC6F47A3}"/>
            </a:ext>
          </a:extLst>
        </xdr:cNvPr>
        <xdr:cNvSpPr/>
      </xdr:nvSpPr>
      <xdr:spPr>
        <a:xfrm>
          <a:off x="5991887" y="3912787"/>
          <a:ext cx="2756535" cy="1323341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id-ID" sz="1100">
              <a:solidFill>
                <a:schemeClr val="tx1"/>
              </a:solidFill>
              <a:latin typeface="Arial Narrow" panose="020B0606020202030204" pitchFamily="34" charset="0"/>
            </a:rPr>
            <a:t>Sanggau,</a:t>
          </a:r>
          <a:r>
            <a:rPr lang="id-ID" sz="1100" baseline="0">
              <a:solidFill>
                <a:schemeClr val="tx1"/>
              </a:solidFill>
              <a:latin typeface="Arial Narrow" panose="020B0606020202030204" pitchFamily="34" charset="0"/>
            </a:rPr>
            <a:t>  </a:t>
          </a:r>
          <a:r>
            <a:rPr lang="en-US" sz="1100" baseline="0">
              <a:solidFill>
                <a:schemeClr val="tx1"/>
              </a:solidFill>
              <a:latin typeface="Arial Narrow" panose="020B0606020202030204" pitchFamily="34" charset="0"/>
            </a:rPr>
            <a:t>17 Januari 2022</a:t>
          </a:r>
          <a:br>
            <a:rPr lang="id-ID" sz="1100" baseline="0">
              <a:solidFill>
                <a:schemeClr val="tx1"/>
              </a:solidFill>
              <a:latin typeface="Arial Narrow" panose="020B0606020202030204" pitchFamily="34" charset="0"/>
            </a:rPr>
          </a:br>
          <a:r>
            <a:rPr lang="id-ID" sz="1100" baseline="0">
              <a:solidFill>
                <a:schemeClr val="tx1"/>
              </a:solidFill>
              <a:latin typeface="Arial Narrow" panose="020B0606020202030204" pitchFamily="34" charset="0"/>
            </a:rPr>
            <a:t>Kepala Bidang Tanaman Pangan</a:t>
          </a:r>
        </a:p>
        <a:p>
          <a:pPr algn="ctr"/>
          <a:endParaRPr lang="id-ID" sz="1100" baseline="0">
            <a:solidFill>
              <a:schemeClr val="tx1"/>
            </a:solidFill>
            <a:latin typeface="Arial Narrow" panose="020B0606020202030204" pitchFamily="34" charset="0"/>
          </a:endParaRPr>
        </a:p>
        <a:p>
          <a:pPr algn="ctr"/>
          <a:endParaRPr lang="id-ID" sz="1100" baseline="0">
            <a:solidFill>
              <a:schemeClr val="tx1"/>
            </a:solidFill>
            <a:latin typeface="Arial Narrow" panose="020B0606020202030204" pitchFamily="34" charset="0"/>
          </a:endParaRPr>
        </a:p>
        <a:p>
          <a:pPr algn="ctr"/>
          <a:endParaRPr lang="id-ID" sz="1100" baseline="0">
            <a:solidFill>
              <a:schemeClr val="tx1"/>
            </a:solidFill>
            <a:latin typeface="Arial Narrow" panose="020B0606020202030204" pitchFamily="34" charset="0"/>
          </a:endParaRPr>
        </a:p>
        <a:p>
          <a:pPr algn="ctr"/>
          <a:r>
            <a:rPr lang="id-ID" sz="1100" b="1" u="sng" baseline="0">
              <a:solidFill>
                <a:schemeClr val="tx1"/>
              </a:solidFill>
              <a:latin typeface="Arial Narrow" panose="020B0606020202030204" pitchFamily="34" charset="0"/>
            </a:rPr>
            <a:t>Yusmayani,SP</a:t>
          </a:r>
          <a:br>
            <a:rPr lang="id-ID" sz="1100" baseline="0">
              <a:solidFill>
                <a:schemeClr val="tx1"/>
              </a:solidFill>
              <a:latin typeface="Arial Narrow" panose="020B0606020202030204" pitchFamily="34" charset="0"/>
            </a:rPr>
          </a:br>
          <a:r>
            <a:rPr lang="id-ID" sz="1100" baseline="0">
              <a:solidFill>
                <a:schemeClr val="tx1"/>
              </a:solidFill>
              <a:latin typeface="Arial Narrow" panose="020B0606020202030204" pitchFamily="34" charset="0"/>
            </a:rPr>
            <a:t>NIP.19770123 200604 2 004</a:t>
          </a:r>
          <a:endParaRPr lang="id-ID" sz="1100">
            <a:solidFill>
              <a:schemeClr val="tx1"/>
            </a:solidFill>
            <a:latin typeface="Arial Narrow" panose="020B060602020203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13</xdr:row>
      <xdr:rowOff>68580</xdr:rowOff>
    </xdr:from>
    <xdr:to>
      <xdr:col>6</xdr:col>
      <xdr:colOff>1174115</xdr:colOff>
      <xdr:row>20</xdr:row>
      <xdr:rowOff>71120</xdr:rowOff>
    </xdr:to>
    <xdr:sp macro="" textlink="">
      <xdr:nvSpPr>
        <xdr:cNvPr id="2" name="Persegi Panjang 1">
          <a:extLst>
            <a:ext uri="{FF2B5EF4-FFF2-40B4-BE49-F238E27FC236}">
              <a16:creationId xmlns:a16="http://schemas.microsoft.com/office/drawing/2014/main" id="{4961936F-1A44-4A12-8ABE-F6547EEA555A}"/>
            </a:ext>
          </a:extLst>
        </xdr:cNvPr>
        <xdr:cNvSpPr/>
      </xdr:nvSpPr>
      <xdr:spPr>
        <a:xfrm>
          <a:off x="2240280" y="2598420"/>
          <a:ext cx="2759075" cy="128270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id-ID" sz="1100">
              <a:solidFill>
                <a:schemeClr val="tx1"/>
              </a:solidFill>
              <a:latin typeface="Arial Narrow" panose="020B0606020202030204" pitchFamily="34" charset="0"/>
            </a:rPr>
            <a:t>Sanggau,</a:t>
          </a:r>
          <a:r>
            <a:rPr lang="id-ID" sz="1100" baseline="0">
              <a:solidFill>
                <a:schemeClr val="tx1"/>
              </a:solidFill>
              <a:latin typeface="Arial Narrow" panose="020B0606020202030204" pitchFamily="34" charset="0"/>
            </a:rPr>
            <a:t>  </a:t>
          </a:r>
          <a:r>
            <a:rPr lang="en-US" sz="1100" baseline="0">
              <a:solidFill>
                <a:schemeClr val="tx1"/>
              </a:solidFill>
              <a:latin typeface="Arial Narrow" panose="020B0606020202030204" pitchFamily="34" charset="0"/>
            </a:rPr>
            <a:t>17 Januari 2022</a:t>
          </a:r>
          <a:br>
            <a:rPr lang="id-ID" sz="1100" baseline="0">
              <a:solidFill>
                <a:schemeClr val="tx1"/>
              </a:solidFill>
              <a:latin typeface="Arial Narrow" panose="020B0606020202030204" pitchFamily="34" charset="0"/>
            </a:rPr>
          </a:br>
          <a:r>
            <a:rPr lang="id-ID" sz="1100" baseline="0">
              <a:solidFill>
                <a:schemeClr val="tx1"/>
              </a:solidFill>
              <a:latin typeface="Arial Narrow" panose="020B0606020202030204" pitchFamily="34" charset="0"/>
            </a:rPr>
            <a:t>Kepala Bidang Tanaman Pangan</a:t>
          </a:r>
        </a:p>
        <a:p>
          <a:pPr algn="ctr"/>
          <a:endParaRPr lang="id-ID" sz="1100" baseline="0">
            <a:solidFill>
              <a:schemeClr val="tx1"/>
            </a:solidFill>
            <a:latin typeface="Arial Narrow" panose="020B0606020202030204" pitchFamily="34" charset="0"/>
          </a:endParaRPr>
        </a:p>
        <a:p>
          <a:pPr algn="ctr"/>
          <a:endParaRPr lang="id-ID" sz="1100" baseline="0">
            <a:solidFill>
              <a:schemeClr val="tx1"/>
            </a:solidFill>
            <a:latin typeface="Arial Narrow" panose="020B0606020202030204" pitchFamily="34" charset="0"/>
          </a:endParaRPr>
        </a:p>
        <a:p>
          <a:pPr algn="ctr"/>
          <a:endParaRPr lang="id-ID" sz="1100" baseline="0">
            <a:solidFill>
              <a:schemeClr val="tx1"/>
            </a:solidFill>
            <a:latin typeface="Arial Narrow" panose="020B0606020202030204" pitchFamily="34" charset="0"/>
          </a:endParaRPr>
        </a:p>
        <a:p>
          <a:pPr algn="ctr"/>
          <a:r>
            <a:rPr lang="id-ID" sz="1100" b="1" u="sng" baseline="0">
              <a:solidFill>
                <a:schemeClr val="tx1"/>
              </a:solidFill>
              <a:latin typeface="Arial Narrow" panose="020B0606020202030204" pitchFamily="34" charset="0"/>
            </a:rPr>
            <a:t>Yusmayani,SP</a:t>
          </a:r>
          <a:br>
            <a:rPr lang="id-ID" sz="1100" baseline="0">
              <a:solidFill>
                <a:schemeClr val="tx1"/>
              </a:solidFill>
              <a:latin typeface="Arial Narrow" panose="020B0606020202030204" pitchFamily="34" charset="0"/>
            </a:rPr>
          </a:br>
          <a:r>
            <a:rPr lang="id-ID" sz="1100" baseline="0">
              <a:solidFill>
                <a:schemeClr val="tx1"/>
              </a:solidFill>
              <a:latin typeface="Arial Narrow" panose="020B0606020202030204" pitchFamily="34" charset="0"/>
            </a:rPr>
            <a:t>NIP.19770123 200604 2 004</a:t>
          </a:r>
          <a:endParaRPr lang="id-ID" sz="1100">
            <a:solidFill>
              <a:schemeClr val="tx1"/>
            </a:solidFill>
            <a:latin typeface="Arial Narrow" panose="020B060602020203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398807</xdr:colOff>
      <xdr:row>23</xdr:row>
      <xdr:rowOff>64687</xdr:rowOff>
    </xdr:from>
    <xdr:to>
      <xdr:col>7</xdr:col>
      <xdr:colOff>662</xdr:colOff>
      <xdr:row>30</xdr:row>
      <xdr:rowOff>107868</xdr:rowOff>
    </xdr:to>
    <xdr:sp macro="" textlink="">
      <xdr:nvSpPr>
        <xdr:cNvPr id="2" name="Persegi Panjang 1">
          <a:extLst>
            <a:ext uri="{FF2B5EF4-FFF2-40B4-BE49-F238E27FC236}">
              <a16:creationId xmlns:a16="http://schemas.microsoft.com/office/drawing/2014/main" id="{54829605-C42D-4EFC-9789-562EE1A20455}"/>
            </a:ext>
          </a:extLst>
        </xdr:cNvPr>
        <xdr:cNvSpPr/>
      </xdr:nvSpPr>
      <xdr:spPr>
        <a:xfrm>
          <a:off x="2296187" y="4240447"/>
          <a:ext cx="2756535" cy="1323341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id-ID" sz="1100">
              <a:solidFill>
                <a:schemeClr val="tx1"/>
              </a:solidFill>
              <a:latin typeface="Arial Narrow" panose="020B0606020202030204" pitchFamily="34" charset="0"/>
            </a:rPr>
            <a:t>Sanggau,</a:t>
          </a:r>
          <a:r>
            <a:rPr lang="id-ID" sz="1100" baseline="0">
              <a:solidFill>
                <a:schemeClr val="tx1"/>
              </a:solidFill>
              <a:latin typeface="Arial Narrow" panose="020B0606020202030204" pitchFamily="34" charset="0"/>
            </a:rPr>
            <a:t>  </a:t>
          </a:r>
          <a:r>
            <a:rPr lang="en-US" sz="1100" baseline="0">
              <a:solidFill>
                <a:schemeClr val="tx1"/>
              </a:solidFill>
              <a:latin typeface="Arial Narrow" panose="020B0606020202030204" pitchFamily="34" charset="0"/>
            </a:rPr>
            <a:t>17 Januari 2022</a:t>
          </a:r>
          <a:br>
            <a:rPr lang="id-ID" sz="1100" baseline="0">
              <a:solidFill>
                <a:schemeClr val="tx1"/>
              </a:solidFill>
              <a:latin typeface="Arial Narrow" panose="020B0606020202030204" pitchFamily="34" charset="0"/>
            </a:rPr>
          </a:br>
          <a:r>
            <a:rPr lang="id-ID" sz="1100" baseline="0">
              <a:solidFill>
                <a:schemeClr val="tx1"/>
              </a:solidFill>
              <a:latin typeface="Arial Narrow" panose="020B0606020202030204" pitchFamily="34" charset="0"/>
            </a:rPr>
            <a:t>Kepala Bidang Tanaman Pangan</a:t>
          </a:r>
        </a:p>
        <a:p>
          <a:pPr algn="ctr"/>
          <a:endParaRPr lang="id-ID" sz="1100" baseline="0">
            <a:solidFill>
              <a:schemeClr val="tx1"/>
            </a:solidFill>
            <a:latin typeface="Arial Narrow" panose="020B0606020202030204" pitchFamily="34" charset="0"/>
          </a:endParaRPr>
        </a:p>
        <a:p>
          <a:pPr algn="ctr"/>
          <a:endParaRPr lang="id-ID" sz="1100" baseline="0">
            <a:solidFill>
              <a:schemeClr val="tx1"/>
            </a:solidFill>
            <a:latin typeface="Arial Narrow" panose="020B0606020202030204" pitchFamily="34" charset="0"/>
          </a:endParaRPr>
        </a:p>
        <a:p>
          <a:pPr algn="ctr"/>
          <a:endParaRPr lang="id-ID" sz="1100" baseline="0">
            <a:solidFill>
              <a:schemeClr val="tx1"/>
            </a:solidFill>
            <a:latin typeface="Arial Narrow" panose="020B0606020202030204" pitchFamily="34" charset="0"/>
          </a:endParaRPr>
        </a:p>
        <a:p>
          <a:pPr algn="ctr"/>
          <a:r>
            <a:rPr lang="id-ID" sz="1100" b="1" u="sng" baseline="0">
              <a:solidFill>
                <a:schemeClr val="tx1"/>
              </a:solidFill>
              <a:latin typeface="Arial Narrow" panose="020B0606020202030204" pitchFamily="34" charset="0"/>
            </a:rPr>
            <a:t>Yusmayani,SP</a:t>
          </a:r>
          <a:br>
            <a:rPr lang="id-ID" sz="1100" baseline="0">
              <a:solidFill>
                <a:schemeClr val="tx1"/>
              </a:solidFill>
              <a:latin typeface="Arial Narrow" panose="020B0606020202030204" pitchFamily="34" charset="0"/>
            </a:rPr>
          </a:br>
          <a:r>
            <a:rPr lang="id-ID" sz="1100" baseline="0">
              <a:solidFill>
                <a:schemeClr val="tx1"/>
              </a:solidFill>
              <a:latin typeface="Arial Narrow" panose="020B0606020202030204" pitchFamily="34" charset="0"/>
            </a:rPr>
            <a:t>NIP.19770123 200604 2 004</a:t>
          </a:r>
          <a:endParaRPr lang="id-ID" sz="1100">
            <a:solidFill>
              <a:schemeClr val="tx1"/>
            </a:solidFill>
            <a:latin typeface="Arial Narrow" panose="020B060602020203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48287</xdr:colOff>
      <xdr:row>23</xdr:row>
      <xdr:rowOff>152400</xdr:rowOff>
    </xdr:from>
    <xdr:to>
      <xdr:col>11</xdr:col>
      <xdr:colOff>305462</xdr:colOff>
      <xdr:row>29</xdr:row>
      <xdr:rowOff>168828</xdr:rowOff>
    </xdr:to>
    <xdr:sp macro="" textlink="">
      <xdr:nvSpPr>
        <xdr:cNvPr id="2" name="Persegi Panjang 1">
          <a:extLst>
            <a:ext uri="{FF2B5EF4-FFF2-40B4-BE49-F238E27FC236}">
              <a16:creationId xmlns:a16="http://schemas.microsoft.com/office/drawing/2014/main" id="{E449ECFF-C34B-4974-AC77-8B3349402A33}"/>
            </a:ext>
          </a:extLst>
        </xdr:cNvPr>
        <xdr:cNvSpPr/>
      </xdr:nvSpPr>
      <xdr:spPr>
        <a:xfrm>
          <a:off x="5100347" y="4328160"/>
          <a:ext cx="2756535" cy="1113708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id-ID" sz="1100">
              <a:solidFill>
                <a:schemeClr val="tx1"/>
              </a:solidFill>
              <a:latin typeface="Arial Narrow" panose="020B0606020202030204" pitchFamily="34" charset="0"/>
            </a:rPr>
            <a:t>Sanggau,</a:t>
          </a:r>
          <a:r>
            <a:rPr lang="id-ID" sz="1100" baseline="0">
              <a:solidFill>
                <a:schemeClr val="tx1"/>
              </a:solidFill>
              <a:latin typeface="Arial Narrow" panose="020B0606020202030204" pitchFamily="34" charset="0"/>
            </a:rPr>
            <a:t>  </a:t>
          </a:r>
          <a:r>
            <a:rPr lang="en-US" sz="1100" baseline="0">
              <a:solidFill>
                <a:schemeClr val="tx1"/>
              </a:solidFill>
              <a:latin typeface="Arial Narrow" panose="020B0606020202030204" pitchFamily="34" charset="0"/>
            </a:rPr>
            <a:t>17 Januari 2022</a:t>
          </a:r>
          <a:br>
            <a:rPr lang="id-ID" sz="1100" baseline="0">
              <a:solidFill>
                <a:schemeClr val="tx1"/>
              </a:solidFill>
              <a:latin typeface="Arial Narrow" panose="020B0606020202030204" pitchFamily="34" charset="0"/>
            </a:rPr>
          </a:br>
          <a:r>
            <a:rPr lang="id-ID" sz="1100" baseline="0">
              <a:solidFill>
                <a:schemeClr val="tx1"/>
              </a:solidFill>
              <a:latin typeface="Arial Narrow" panose="020B0606020202030204" pitchFamily="34" charset="0"/>
            </a:rPr>
            <a:t>Kepala Bidang Tanaman Pangan</a:t>
          </a:r>
        </a:p>
        <a:p>
          <a:pPr algn="ctr"/>
          <a:endParaRPr lang="id-ID" sz="1100" baseline="0">
            <a:solidFill>
              <a:schemeClr val="tx1"/>
            </a:solidFill>
            <a:latin typeface="Arial Narrow" panose="020B0606020202030204" pitchFamily="34" charset="0"/>
          </a:endParaRPr>
        </a:p>
        <a:p>
          <a:pPr algn="ctr"/>
          <a:endParaRPr lang="id-ID" sz="1100" baseline="0">
            <a:solidFill>
              <a:schemeClr val="tx1"/>
            </a:solidFill>
            <a:latin typeface="Arial Narrow" panose="020B0606020202030204" pitchFamily="34" charset="0"/>
          </a:endParaRPr>
        </a:p>
        <a:p>
          <a:pPr algn="ctr"/>
          <a:endParaRPr lang="id-ID" sz="1100" baseline="0">
            <a:solidFill>
              <a:schemeClr val="tx1"/>
            </a:solidFill>
            <a:latin typeface="Arial Narrow" panose="020B0606020202030204" pitchFamily="34" charset="0"/>
          </a:endParaRPr>
        </a:p>
        <a:p>
          <a:pPr algn="ctr"/>
          <a:r>
            <a:rPr lang="id-ID" sz="1100" b="1" u="sng" baseline="0">
              <a:solidFill>
                <a:schemeClr val="tx1"/>
              </a:solidFill>
              <a:latin typeface="Arial Narrow" panose="020B0606020202030204" pitchFamily="34" charset="0"/>
            </a:rPr>
            <a:t>Yusmayani,SP</a:t>
          </a:r>
          <a:br>
            <a:rPr lang="id-ID" sz="1100" baseline="0">
              <a:solidFill>
                <a:schemeClr val="tx1"/>
              </a:solidFill>
              <a:latin typeface="Arial Narrow" panose="020B0606020202030204" pitchFamily="34" charset="0"/>
            </a:rPr>
          </a:br>
          <a:r>
            <a:rPr lang="id-ID" sz="1100" baseline="0">
              <a:solidFill>
                <a:schemeClr val="tx1"/>
              </a:solidFill>
              <a:latin typeface="Arial Narrow" panose="020B0606020202030204" pitchFamily="34" charset="0"/>
            </a:rPr>
            <a:t>NIP.19770123 200604 2 004</a:t>
          </a:r>
          <a:endParaRPr lang="id-ID" sz="1100">
            <a:solidFill>
              <a:schemeClr val="tx1"/>
            </a:solidFill>
            <a:latin typeface="Arial Narrow" panose="020B060602020203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48287</xdr:colOff>
      <xdr:row>23</xdr:row>
      <xdr:rowOff>152400</xdr:rowOff>
    </xdr:from>
    <xdr:to>
      <xdr:col>12</xdr:col>
      <xdr:colOff>305462</xdr:colOff>
      <xdr:row>29</xdr:row>
      <xdr:rowOff>168828</xdr:rowOff>
    </xdr:to>
    <xdr:sp macro="" textlink="">
      <xdr:nvSpPr>
        <xdr:cNvPr id="2" name="Persegi Panjang 1">
          <a:extLst>
            <a:ext uri="{FF2B5EF4-FFF2-40B4-BE49-F238E27FC236}">
              <a16:creationId xmlns:a16="http://schemas.microsoft.com/office/drawing/2014/main" id="{F2B5FED1-C317-424A-B33B-16B90A393C2D}"/>
            </a:ext>
          </a:extLst>
        </xdr:cNvPr>
        <xdr:cNvSpPr/>
      </xdr:nvSpPr>
      <xdr:spPr>
        <a:xfrm>
          <a:off x="5100347" y="4328160"/>
          <a:ext cx="2756535" cy="1113708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id-ID" sz="1100">
              <a:solidFill>
                <a:schemeClr val="tx1"/>
              </a:solidFill>
              <a:latin typeface="Arial Narrow" panose="020B0606020202030204" pitchFamily="34" charset="0"/>
            </a:rPr>
            <a:t>Sanggau,</a:t>
          </a:r>
          <a:r>
            <a:rPr lang="id-ID" sz="1100" baseline="0">
              <a:solidFill>
                <a:schemeClr val="tx1"/>
              </a:solidFill>
              <a:latin typeface="Arial Narrow" panose="020B0606020202030204" pitchFamily="34" charset="0"/>
            </a:rPr>
            <a:t>  </a:t>
          </a:r>
          <a:r>
            <a:rPr lang="en-US" sz="1100" baseline="0">
              <a:solidFill>
                <a:schemeClr val="tx1"/>
              </a:solidFill>
              <a:latin typeface="Arial Narrow" panose="020B0606020202030204" pitchFamily="34" charset="0"/>
            </a:rPr>
            <a:t>17 Januari 2022</a:t>
          </a:r>
          <a:br>
            <a:rPr lang="id-ID" sz="1100" baseline="0">
              <a:solidFill>
                <a:schemeClr val="tx1"/>
              </a:solidFill>
              <a:latin typeface="Arial Narrow" panose="020B0606020202030204" pitchFamily="34" charset="0"/>
            </a:rPr>
          </a:br>
          <a:r>
            <a:rPr lang="id-ID" sz="1100" baseline="0">
              <a:solidFill>
                <a:schemeClr val="tx1"/>
              </a:solidFill>
              <a:latin typeface="Arial Narrow" panose="020B0606020202030204" pitchFamily="34" charset="0"/>
            </a:rPr>
            <a:t>Kepala Bidang Tanaman Pangan</a:t>
          </a:r>
        </a:p>
        <a:p>
          <a:pPr algn="ctr"/>
          <a:endParaRPr lang="id-ID" sz="1100" baseline="0">
            <a:solidFill>
              <a:schemeClr val="tx1"/>
            </a:solidFill>
            <a:latin typeface="Arial Narrow" panose="020B0606020202030204" pitchFamily="34" charset="0"/>
          </a:endParaRPr>
        </a:p>
        <a:p>
          <a:pPr algn="ctr"/>
          <a:endParaRPr lang="id-ID" sz="1100" baseline="0">
            <a:solidFill>
              <a:schemeClr val="tx1"/>
            </a:solidFill>
            <a:latin typeface="Arial Narrow" panose="020B0606020202030204" pitchFamily="34" charset="0"/>
          </a:endParaRPr>
        </a:p>
        <a:p>
          <a:pPr algn="ctr"/>
          <a:endParaRPr lang="id-ID" sz="1100" baseline="0">
            <a:solidFill>
              <a:schemeClr val="tx1"/>
            </a:solidFill>
            <a:latin typeface="Arial Narrow" panose="020B0606020202030204" pitchFamily="34" charset="0"/>
          </a:endParaRPr>
        </a:p>
        <a:p>
          <a:pPr algn="ctr"/>
          <a:r>
            <a:rPr lang="id-ID" sz="1100" b="1" u="sng" baseline="0">
              <a:solidFill>
                <a:schemeClr val="tx1"/>
              </a:solidFill>
              <a:latin typeface="Arial Narrow" panose="020B0606020202030204" pitchFamily="34" charset="0"/>
            </a:rPr>
            <a:t>Yusmayani,SP</a:t>
          </a:r>
          <a:br>
            <a:rPr lang="id-ID" sz="1100" baseline="0">
              <a:solidFill>
                <a:schemeClr val="tx1"/>
              </a:solidFill>
              <a:latin typeface="Arial Narrow" panose="020B0606020202030204" pitchFamily="34" charset="0"/>
            </a:rPr>
          </a:br>
          <a:r>
            <a:rPr lang="id-ID" sz="1100" baseline="0">
              <a:solidFill>
                <a:schemeClr val="tx1"/>
              </a:solidFill>
              <a:latin typeface="Arial Narrow" panose="020B0606020202030204" pitchFamily="34" charset="0"/>
            </a:rPr>
            <a:t>NIP.19770123 200604 2 004</a:t>
          </a:r>
          <a:endParaRPr lang="id-ID" sz="1100">
            <a:solidFill>
              <a:schemeClr val="tx1"/>
            </a:solidFill>
            <a:latin typeface="Arial Narrow" panose="020B0606020202030204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48287</xdr:colOff>
      <xdr:row>24</xdr:row>
      <xdr:rowOff>152400</xdr:rowOff>
    </xdr:from>
    <xdr:to>
      <xdr:col>11</xdr:col>
      <xdr:colOff>305462</xdr:colOff>
      <xdr:row>30</xdr:row>
      <xdr:rowOff>168828</xdr:rowOff>
    </xdr:to>
    <xdr:sp macro="" textlink="">
      <xdr:nvSpPr>
        <xdr:cNvPr id="2" name="Persegi Panjang 1">
          <a:extLst>
            <a:ext uri="{FF2B5EF4-FFF2-40B4-BE49-F238E27FC236}">
              <a16:creationId xmlns:a16="http://schemas.microsoft.com/office/drawing/2014/main" id="{7E2A0462-DC36-4A20-B034-24BF2BB6AE74}"/>
            </a:ext>
          </a:extLst>
        </xdr:cNvPr>
        <xdr:cNvSpPr/>
      </xdr:nvSpPr>
      <xdr:spPr>
        <a:xfrm>
          <a:off x="6098567" y="4655820"/>
          <a:ext cx="2756535" cy="1113708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id-ID" sz="1100">
              <a:solidFill>
                <a:schemeClr val="tx1"/>
              </a:solidFill>
              <a:latin typeface="Arial Narrow" panose="020B0606020202030204" pitchFamily="34" charset="0"/>
            </a:rPr>
            <a:t>Sanggau,</a:t>
          </a:r>
          <a:r>
            <a:rPr lang="id-ID" sz="1100" baseline="0">
              <a:solidFill>
                <a:schemeClr val="tx1"/>
              </a:solidFill>
              <a:latin typeface="Arial Narrow" panose="020B0606020202030204" pitchFamily="34" charset="0"/>
            </a:rPr>
            <a:t>  </a:t>
          </a:r>
          <a:r>
            <a:rPr lang="en-US" sz="1100" baseline="0">
              <a:solidFill>
                <a:schemeClr val="tx1"/>
              </a:solidFill>
              <a:latin typeface="Arial Narrow" panose="020B0606020202030204" pitchFamily="34" charset="0"/>
            </a:rPr>
            <a:t>17 Januari 2022</a:t>
          </a:r>
          <a:br>
            <a:rPr lang="id-ID" sz="1100" baseline="0">
              <a:solidFill>
                <a:schemeClr val="tx1"/>
              </a:solidFill>
              <a:latin typeface="Arial Narrow" panose="020B0606020202030204" pitchFamily="34" charset="0"/>
            </a:rPr>
          </a:br>
          <a:r>
            <a:rPr lang="id-ID" sz="1100" baseline="0">
              <a:solidFill>
                <a:schemeClr val="tx1"/>
              </a:solidFill>
              <a:latin typeface="Arial Narrow" panose="020B0606020202030204" pitchFamily="34" charset="0"/>
            </a:rPr>
            <a:t>Kepala Bidang Tanaman Pangan</a:t>
          </a:r>
        </a:p>
        <a:p>
          <a:pPr algn="ctr"/>
          <a:endParaRPr lang="id-ID" sz="1100" baseline="0">
            <a:solidFill>
              <a:schemeClr val="tx1"/>
            </a:solidFill>
            <a:latin typeface="Arial Narrow" panose="020B0606020202030204" pitchFamily="34" charset="0"/>
          </a:endParaRPr>
        </a:p>
        <a:p>
          <a:pPr algn="ctr"/>
          <a:endParaRPr lang="id-ID" sz="1100" baseline="0">
            <a:solidFill>
              <a:schemeClr val="tx1"/>
            </a:solidFill>
            <a:latin typeface="Arial Narrow" panose="020B0606020202030204" pitchFamily="34" charset="0"/>
          </a:endParaRPr>
        </a:p>
        <a:p>
          <a:pPr algn="ctr"/>
          <a:endParaRPr lang="id-ID" sz="1100" baseline="0">
            <a:solidFill>
              <a:schemeClr val="tx1"/>
            </a:solidFill>
            <a:latin typeface="Arial Narrow" panose="020B0606020202030204" pitchFamily="34" charset="0"/>
          </a:endParaRPr>
        </a:p>
        <a:p>
          <a:pPr algn="ctr"/>
          <a:r>
            <a:rPr lang="id-ID" sz="1100" b="1" u="sng" baseline="0">
              <a:solidFill>
                <a:schemeClr val="tx1"/>
              </a:solidFill>
              <a:latin typeface="Arial Narrow" panose="020B0606020202030204" pitchFamily="34" charset="0"/>
            </a:rPr>
            <a:t>Yusmayani,SP</a:t>
          </a:r>
          <a:br>
            <a:rPr lang="id-ID" sz="1100" baseline="0">
              <a:solidFill>
                <a:schemeClr val="tx1"/>
              </a:solidFill>
              <a:latin typeface="Arial Narrow" panose="020B0606020202030204" pitchFamily="34" charset="0"/>
            </a:rPr>
          </a:br>
          <a:r>
            <a:rPr lang="id-ID" sz="1100" baseline="0">
              <a:solidFill>
                <a:schemeClr val="tx1"/>
              </a:solidFill>
              <a:latin typeface="Arial Narrow" panose="020B0606020202030204" pitchFamily="34" charset="0"/>
            </a:rPr>
            <a:t>NIP.19770123 200604 2 004</a:t>
          </a:r>
          <a:endParaRPr lang="id-ID" sz="1100">
            <a:solidFill>
              <a:schemeClr val="tx1"/>
            </a:solidFill>
            <a:latin typeface="Arial Narrow" panose="020B0606020202030204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48287</xdr:colOff>
      <xdr:row>28</xdr:row>
      <xdr:rowOff>152400</xdr:rowOff>
    </xdr:from>
    <xdr:to>
      <xdr:col>11</xdr:col>
      <xdr:colOff>305462</xdr:colOff>
      <xdr:row>34</xdr:row>
      <xdr:rowOff>168828</xdr:rowOff>
    </xdr:to>
    <xdr:sp macro="" textlink="">
      <xdr:nvSpPr>
        <xdr:cNvPr id="2" name="Persegi Panjang 1">
          <a:extLst>
            <a:ext uri="{FF2B5EF4-FFF2-40B4-BE49-F238E27FC236}">
              <a16:creationId xmlns:a16="http://schemas.microsoft.com/office/drawing/2014/main" id="{6F869B31-C711-4076-9F63-1BCEE2190578}"/>
            </a:ext>
          </a:extLst>
        </xdr:cNvPr>
        <xdr:cNvSpPr/>
      </xdr:nvSpPr>
      <xdr:spPr>
        <a:xfrm>
          <a:off x="5100347" y="4328160"/>
          <a:ext cx="2756535" cy="1113708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id-ID" sz="1100">
              <a:solidFill>
                <a:schemeClr val="tx1"/>
              </a:solidFill>
              <a:latin typeface="Arial Narrow" panose="020B0606020202030204" pitchFamily="34" charset="0"/>
            </a:rPr>
            <a:t>Sanggau,</a:t>
          </a:r>
          <a:r>
            <a:rPr lang="id-ID" sz="1100" baseline="0">
              <a:solidFill>
                <a:schemeClr val="tx1"/>
              </a:solidFill>
              <a:latin typeface="Arial Narrow" panose="020B0606020202030204" pitchFamily="34" charset="0"/>
            </a:rPr>
            <a:t>  </a:t>
          </a:r>
          <a:r>
            <a:rPr lang="en-US" sz="1100" baseline="0">
              <a:solidFill>
                <a:schemeClr val="tx1"/>
              </a:solidFill>
              <a:latin typeface="Arial Narrow" panose="020B0606020202030204" pitchFamily="34" charset="0"/>
            </a:rPr>
            <a:t>17 Januari 2022</a:t>
          </a:r>
          <a:br>
            <a:rPr lang="id-ID" sz="1100" baseline="0">
              <a:solidFill>
                <a:schemeClr val="tx1"/>
              </a:solidFill>
              <a:latin typeface="Arial Narrow" panose="020B0606020202030204" pitchFamily="34" charset="0"/>
            </a:rPr>
          </a:br>
          <a:r>
            <a:rPr lang="id-ID" sz="1100" baseline="0">
              <a:solidFill>
                <a:schemeClr val="tx1"/>
              </a:solidFill>
              <a:latin typeface="Arial Narrow" panose="020B0606020202030204" pitchFamily="34" charset="0"/>
            </a:rPr>
            <a:t>Kepala Bidang Tanaman Pangan</a:t>
          </a:r>
        </a:p>
        <a:p>
          <a:pPr algn="ctr"/>
          <a:endParaRPr lang="id-ID" sz="1100" baseline="0">
            <a:solidFill>
              <a:schemeClr val="tx1"/>
            </a:solidFill>
            <a:latin typeface="Arial Narrow" panose="020B0606020202030204" pitchFamily="34" charset="0"/>
          </a:endParaRPr>
        </a:p>
        <a:p>
          <a:pPr algn="ctr"/>
          <a:endParaRPr lang="id-ID" sz="1100" baseline="0">
            <a:solidFill>
              <a:schemeClr val="tx1"/>
            </a:solidFill>
            <a:latin typeface="Arial Narrow" panose="020B0606020202030204" pitchFamily="34" charset="0"/>
          </a:endParaRPr>
        </a:p>
        <a:p>
          <a:pPr algn="ctr"/>
          <a:endParaRPr lang="id-ID" sz="1100" baseline="0">
            <a:solidFill>
              <a:schemeClr val="tx1"/>
            </a:solidFill>
            <a:latin typeface="Arial Narrow" panose="020B0606020202030204" pitchFamily="34" charset="0"/>
          </a:endParaRPr>
        </a:p>
        <a:p>
          <a:pPr algn="ctr"/>
          <a:r>
            <a:rPr lang="id-ID" sz="1100" b="1" u="sng" baseline="0">
              <a:solidFill>
                <a:schemeClr val="tx1"/>
              </a:solidFill>
              <a:latin typeface="Arial Narrow" panose="020B0606020202030204" pitchFamily="34" charset="0"/>
            </a:rPr>
            <a:t>Yusmayani,SP</a:t>
          </a:r>
          <a:br>
            <a:rPr lang="id-ID" sz="1100" baseline="0">
              <a:solidFill>
                <a:schemeClr val="tx1"/>
              </a:solidFill>
              <a:latin typeface="Arial Narrow" panose="020B0606020202030204" pitchFamily="34" charset="0"/>
            </a:rPr>
          </a:br>
          <a:r>
            <a:rPr lang="id-ID" sz="1100" baseline="0">
              <a:solidFill>
                <a:schemeClr val="tx1"/>
              </a:solidFill>
              <a:latin typeface="Arial Narrow" panose="020B0606020202030204" pitchFamily="34" charset="0"/>
            </a:rPr>
            <a:t>NIP.19770123 200604 2 004</a:t>
          </a:r>
          <a:endParaRPr lang="id-ID" sz="1100">
            <a:solidFill>
              <a:schemeClr val="tx1"/>
            </a:solidFill>
            <a:latin typeface="Arial Narrow" panose="020B060602020203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kerja\2023\SP.%20PADI%20TAHUN%202023.xlsx" TargetMode="External"/><Relationship Id="rId1" Type="http://schemas.openxmlformats.org/officeDocument/2006/relationships/externalLinkPath" Target="SP.%20PADI%20TAHUN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gs"/>
      <sheetName val="Sep"/>
      <sheetName val="Okt"/>
      <sheetName val="Nov"/>
      <sheetName val="Des"/>
      <sheetName val="Jan"/>
      <sheetName val="Feb"/>
      <sheetName val="Mar"/>
      <sheetName val="Apr"/>
      <sheetName val="Mei"/>
      <sheetName val="Juni"/>
      <sheetName val="Juli"/>
      <sheetName val="Agustus"/>
      <sheetName val="September"/>
      <sheetName val="Oktober"/>
      <sheetName val="November"/>
      <sheetName val="Desember"/>
      <sheetName val="JANUARI 2021"/>
      <sheetName val="FEBRUARI 2021"/>
      <sheetName val="Maret 2021"/>
      <sheetName val="APRIL 2021"/>
      <sheetName val="MEI 2021 (2)"/>
      <sheetName val="Juni 2021"/>
      <sheetName val="Juli 2021 (2)"/>
      <sheetName val="AGUSTUS 2021 (3)"/>
      <sheetName val="September 2021"/>
      <sheetName val="Oktober 2021"/>
      <sheetName val="November 2021"/>
      <sheetName val="Desember 2021"/>
      <sheetName val="Januari 2022"/>
      <sheetName val="Februari 2022"/>
      <sheetName val="Maret 2022"/>
      <sheetName val="April"/>
      <sheetName val="Mei 2022"/>
      <sheetName val="Juni 2022"/>
      <sheetName val="Juli 2022"/>
      <sheetName val="AGUSTUS 2022"/>
      <sheetName val="september 2022"/>
      <sheetName val="Oktober 2022"/>
      <sheetName val="November 2022"/>
      <sheetName val="Desember 2022"/>
      <sheetName val="Januari 2023"/>
      <sheetName val="FEBRUARI 2023"/>
      <sheetName val="MARET 2023"/>
      <sheetName val="APRIL 2023"/>
      <sheetName val="MEI 2023"/>
      <sheetName val="JUNI 2023"/>
      <sheetName val="Sheet1"/>
      <sheetName val="a"/>
      <sheetName val="prediksi ladang tahu 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591">
          <cell r="F591">
            <v>2834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068E3-9FAB-4CE5-8DC7-56EB1ED8CF0B}">
  <dimension ref="A1:P28"/>
  <sheetViews>
    <sheetView view="pageBreakPreview" topLeftCell="C1" zoomScale="115" zoomScaleNormal="100" zoomScaleSheetLayoutView="115" workbookViewId="0">
      <selection activeCell="G20" sqref="G20"/>
    </sheetView>
  </sheetViews>
  <sheetFormatPr defaultColWidth="9.109375" defaultRowHeight="14.4" x14ac:dyDescent="0.3"/>
  <cols>
    <col min="1" max="2" width="0" hidden="1" customWidth="1"/>
    <col min="3" max="3" width="27.6640625" customWidth="1"/>
    <col min="4" max="4" width="14.44140625" hidden="1" customWidth="1"/>
    <col min="5" max="5" width="14.5546875" customWidth="1"/>
    <col min="6" max="6" width="13.5546875" customWidth="1"/>
    <col min="7" max="7" width="17.88671875" customWidth="1"/>
    <col min="14" max="14" width="10.5546875" bestFit="1" customWidth="1"/>
    <col min="16" max="16" width="9.5546875" bestFit="1" customWidth="1"/>
  </cols>
  <sheetData>
    <row r="1" spans="1:16" ht="20.399999999999999" x14ac:dyDescent="0.35">
      <c r="A1" s="11"/>
      <c r="B1" s="11"/>
      <c r="C1" s="88" t="s">
        <v>21</v>
      </c>
      <c r="D1" s="88"/>
      <c r="E1" s="88"/>
      <c r="F1" s="88"/>
      <c r="G1" s="88"/>
      <c r="J1" s="2"/>
      <c r="K1" s="2"/>
      <c r="L1" s="2"/>
      <c r="M1" s="2"/>
      <c r="N1" s="2"/>
      <c r="O1" s="2"/>
    </row>
    <row r="2" spans="1:16" ht="20.399999999999999" x14ac:dyDescent="0.35">
      <c r="A2" s="11"/>
      <c r="B2" s="11"/>
      <c r="C2" s="88" t="s">
        <v>22</v>
      </c>
      <c r="D2" s="88"/>
      <c r="E2" s="88"/>
      <c r="F2" s="88"/>
      <c r="G2" s="88"/>
      <c r="J2" s="2"/>
      <c r="K2" s="2"/>
      <c r="L2" s="2"/>
      <c r="M2" s="2"/>
      <c r="N2" s="2"/>
      <c r="O2" s="2"/>
    </row>
    <row r="3" spans="1:16" x14ac:dyDescent="0.3">
      <c r="A3" s="11"/>
      <c r="B3" s="11"/>
      <c r="J3" s="2"/>
      <c r="K3" s="2"/>
      <c r="L3" s="2" t="s">
        <v>23</v>
      </c>
      <c r="M3" s="2"/>
      <c r="N3" s="2"/>
      <c r="O3" s="2"/>
    </row>
    <row r="4" spans="1:16" x14ac:dyDescent="0.3">
      <c r="A4" s="11"/>
      <c r="B4" s="11"/>
      <c r="C4" s="7" t="s">
        <v>18</v>
      </c>
      <c r="D4" s="7" t="s">
        <v>19</v>
      </c>
      <c r="E4" s="7" t="s">
        <v>15</v>
      </c>
      <c r="F4" s="7" t="s">
        <v>16</v>
      </c>
      <c r="G4" s="7" t="s">
        <v>20</v>
      </c>
      <c r="J4" s="2"/>
      <c r="K4" s="2"/>
      <c r="L4" s="2"/>
      <c r="M4" s="2"/>
      <c r="N4" s="2"/>
      <c r="O4" s="2"/>
    </row>
    <row r="5" spans="1:16" x14ac:dyDescent="0.3">
      <c r="A5" s="11">
        <v>33755</v>
      </c>
      <c r="B5" s="11"/>
      <c r="C5" s="4" t="s">
        <v>0</v>
      </c>
      <c r="D5" s="6">
        <v>1454</v>
      </c>
      <c r="E5" s="6">
        <v>1091.5704162346301</v>
      </c>
      <c r="F5" s="6">
        <v>18.46</v>
      </c>
      <c r="G5" s="6">
        <f>E5*F5/10</f>
        <v>2015.0389883691273</v>
      </c>
      <c r="J5" s="2">
        <f>D5/D20*100%</f>
        <v>4.3075099985187382E-2</v>
      </c>
      <c r="K5" s="2">
        <f>J5*E23</f>
        <v>1091.5704162346319</v>
      </c>
      <c r="L5" s="2">
        <v>17.649999999999999</v>
      </c>
      <c r="M5" s="2"/>
      <c r="N5" s="13"/>
      <c r="O5" s="2"/>
      <c r="P5" s="12"/>
    </row>
    <row r="6" spans="1:16" x14ac:dyDescent="0.3">
      <c r="A6" s="11"/>
      <c r="B6" s="11"/>
      <c r="C6" s="4" t="s">
        <v>1</v>
      </c>
      <c r="D6" s="6">
        <v>2095</v>
      </c>
      <c r="E6" s="6">
        <v>1572.792312250037</v>
      </c>
      <c r="F6" s="6">
        <v>26.01</v>
      </c>
      <c r="G6" s="6">
        <f t="shared" ref="G6:G19" si="0">E6*F6/10</f>
        <v>4090.8328041623463</v>
      </c>
      <c r="J6" s="2">
        <f>D6/D20*100%</f>
        <v>6.2064879277144124E-2</v>
      </c>
      <c r="K6" s="2">
        <f>J6*E23</f>
        <v>1572.792312250037</v>
      </c>
      <c r="L6" s="2">
        <v>25.68</v>
      </c>
      <c r="M6" s="2"/>
      <c r="N6" s="2"/>
      <c r="O6" s="2"/>
    </row>
    <row r="7" spans="1:16" x14ac:dyDescent="0.3">
      <c r="A7" s="11"/>
      <c r="B7" s="11"/>
      <c r="C7" s="4" t="s">
        <v>2</v>
      </c>
      <c r="D7" s="6">
        <v>3668</v>
      </c>
      <c r="E7" s="6">
        <v>2753.7003347652198</v>
      </c>
      <c r="F7" s="6">
        <v>25.82</v>
      </c>
      <c r="G7" s="6">
        <f t="shared" si="0"/>
        <v>7110.0542643637982</v>
      </c>
      <c r="J7" s="2">
        <f>D7/D20*100%</f>
        <v>0.10866538290623612</v>
      </c>
      <c r="K7" s="2">
        <f>J7*E23</f>
        <v>2753.7003347652198</v>
      </c>
      <c r="L7" s="2">
        <v>25.68</v>
      </c>
      <c r="M7" s="2"/>
      <c r="N7" s="2"/>
      <c r="O7" s="2"/>
    </row>
    <row r="8" spans="1:16" x14ac:dyDescent="0.3">
      <c r="C8" s="60" t="s">
        <v>3</v>
      </c>
      <c r="D8" s="61">
        <v>1190</v>
      </c>
      <c r="E8" s="61">
        <v>893.37606280551017</v>
      </c>
      <c r="F8" s="61">
        <v>24.02</v>
      </c>
      <c r="G8" s="61">
        <f t="shared" si="0"/>
        <v>2145.8893028588354</v>
      </c>
      <c r="J8" s="2">
        <f>D8/D20*100%</f>
        <v>3.5254036439046066E-2</v>
      </c>
      <c r="K8" s="2">
        <f>J8*E23</f>
        <v>893.37606280551017</v>
      </c>
      <c r="L8" s="2">
        <v>23.61</v>
      </c>
      <c r="M8" s="2"/>
      <c r="N8" s="2"/>
      <c r="O8" s="2"/>
    </row>
    <row r="9" spans="1:16" x14ac:dyDescent="0.3">
      <c r="C9" s="4" t="s">
        <v>4</v>
      </c>
      <c r="D9" s="6">
        <v>4360</v>
      </c>
      <c r="E9" s="6">
        <v>3273.2097763294323</v>
      </c>
      <c r="F9" s="6">
        <v>30.21</v>
      </c>
      <c r="G9" s="6">
        <f t="shared" si="0"/>
        <v>9888.3667342912158</v>
      </c>
      <c r="J9" s="2">
        <f>D9/D20*100%</f>
        <v>0.12916604947415197</v>
      </c>
      <c r="K9" s="2">
        <f>J9*E23</f>
        <v>3273.2097763294323</v>
      </c>
      <c r="L9" s="2">
        <v>29.42</v>
      </c>
      <c r="M9" s="2"/>
      <c r="N9" s="2"/>
      <c r="O9" s="2"/>
    </row>
    <row r="10" spans="1:16" x14ac:dyDescent="0.3">
      <c r="C10" s="4" t="s">
        <v>5</v>
      </c>
      <c r="D10" s="6">
        <v>3743</v>
      </c>
      <c r="E10" s="6">
        <v>2810.0055488075841</v>
      </c>
      <c r="F10" s="6">
        <v>28.51</v>
      </c>
      <c r="G10" s="6">
        <f t="shared" si="0"/>
        <v>8011.325819650423</v>
      </c>
      <c r="J10" s="2">
        <f>D10/D20*100%</f>
        <v>0.11088727595911717</v>
      </c>
      <c r="K10" s="2">
        <f>J10*E23</f>
        <v>2810.0055488075841</v>
      </c>
      <c r="L10" s="2">
        <v>27.94</v>
      </c>
      <c r="M10" s="2"/>
      <c r="N10" s="2"/>
      <c r="O10" s="2"/>
    </row>
    <row r="11" spans="1:16" x14ac:dyDescent="0.3">
      <c r="C11" s="4" t="s">
        <v>6</v>
      </c>
      <c r="D11" s="6">
        <v>2450</v>
      </c>
      <c r="E11" s="6">
        <v>1839.3036587172271</v>
      </c>
      <c r="F11" s="6">
        <v>26.41</v>
      </c>
      <c r="G11" s="6">
        <f t="shared" si="0"/>
        <v>4857.6009626721971</v>
      </c>
      <c r="J11" s="2">
        <f>D11/D20*100%</f>
        <v>7.2581839727447792E-2</v>
      </c>
      <c r="K11" s="2">
        <f>J11*E23</f>
        <v>1839.3036587172271</v>
      </c>
      <c r="L11" s="2">
        <v>25.98</v>
      </c>
      <c r="M11" s="2"/>
      <c r="N11" s="2"/>
      <c r="O11" s="2"/>
    </row>
    <row r="12" spans="1:16" x14ac:dyDescent="0.3">
      <c r="C12" s="4" t="s">
        <v>7</v>
      </c>
      <c r="D12" s="6">
        <v>1724</v>
      </c>
      <c r="E12" s="6">
        <v>1294.2691867871424</v>
      </c>
      <c r="F12" s="6">
        <v>25.86</v>
      </c>
      <c r="G12" s="6">
        <f t="shared" si="0"/>
        <v>3346.98011703155</v>
      </c>
      <c r="J12" s="2">
        <f>D12/D20*100%</f>
        <v>5.1073914975559173E-2</v>
      </c>
      <c r="K12" s="2">
        <f>J12*E23</f>
        <v>1294.2691867871424</v>
      </c>
      <c r="L12" s="2">
        <v>24.68</v>
      </c>
      <c r="M12" s="2"/>
      <c r="N12" s="2"/>
      <c r="O12" s="2"/>
    </row>
    <row r="13" spans="1:16" x14ac:dyDescent="0.3">
      <c r="C13" s="4" t="s">
        <v>8</v>
      </c>
      <c r="D13" s="6">
        <v>2856</v>
      </c>
      <c r="E13" s="6">
        <v>2144.1025507332247</v>
      </c>
      <c r="F13" s="6">
        <v>29.87</v>
      </c>
      <c r="G13" s="6">
        <f t="shared" si="0"/>
        <v>6404.4343190401423</v>
      </c>
      <c r="J13" s="2">
        <f>D13/D20*100%</f>
        <v>8.4609687453710558E-2</v>
      </c>
      <c r="K13" s="2">
        <f>J13*E23</f>
        <v>2144.1025507332247</v>
      </c>
      <c r="L13" s="2">
        <v>27.86</v>
      </c>
      <c r="M13" s="2"/>
      <c r="N13" s="2"/>
      <c r="O13" s="2"/>
    </row>
    <row r="14" spans="1:16" x14ac:dyDescent="0.3">
      <c r="C14" s="4" t="s">
        <v>9</v>
      </c>
      <c r="D14" s="6">
        <v>1380</v>
      </c>
      <c r="E14" s="6">
        <v>1036.0159383794992</v>
      </c>
      <c r="F14" s="6">
        <v>27.56</v>
      </c>
      <c r="G14" s="6">
        <f t="shared" si="0"/>
        <v>2855.2599261738997</v>
      </c>
      <c r="J14" s="2">
        <f>D14/D20*100%</f>
        <v>4.0882832173011405E-2</v>
      </c>
      <c r="K14" s="2">
        <f>J14*E23</f>
        <v>1036.0159383794992</v>
      </c>
      <c r="L14" s="2">
        <v>26.41</v>
      </c>
      <c r="M14" s="2"/>
      <c r="N14" s="2"/>
      <c r="O14" s="2"/>
    </row>
    <row r="15" spans="1:16" x14ac:dyDescent="0.3">
      <c r="C15" s="4" t="s">
        <v>10</v>
      </c>
      <c r="D15" s="6">
        <v>2360</v>
      </c>
      <c r="E15" s="6">
        <v>1771.73740186639</v>
      </c>
      <c r="F15" s="6">
        <v>27.54</v>
      </c>
      <c r="G15" s="6">
        <f t="shared" si="0"/>
        <v>4879.3648047400375</v>
      </c>
      <c r="J15" s="2">
        <f>D15/D20*100%</f>
        <v>6.9915568063990519E-2</v>
      </c>
      <c r="K15" s="2">
        <f>J15*E23</f>
        <v>1771.73740186639</v>
      </c>
      <c r="L15" s="2">
        <v>26.12</v>
      </c>
      <c r="M15" s="2"/>
      <c r="N15" s="2"/>
      <c r="O15" s="2"/>
    </row>
    <row r="16" spans="1:16" x14ac:dyDescent="0.3">
      <c r="C16" s="4" t="s">
        <v>11</v>
      </c>
      <c r="D16" s="6">
        <v>903</v>
      </c>
      <c r="E16" s="6">
        <v>677.91477707006368</v>
      </c>
      <c r="F16" s="6">
        <v>26.66</v>
      </c>
      <c r="G16" s="6">
        <f t="shared" si="0"/>
        <v>1807.3207956687897</v>
      </c>
      <c r="J16" s="2">
        <f>D16/D20*100%</f>
        <v>2.6751592356687899E-2</v>
      </c>
      <c r="K16" s="2">
        <f>J16*E23</f>
        <v>677.91477707006368</v>
      </c>
      <c r="L16" s="2">
        <v>25.35</v>
      </c>
      <c r="M16" s="2"/>
      <c r="N16" s="2"/>
      <c r="O16" s="2"/>
    </row>
    <row r="17" spans="3:15" x14ac:dyDescent="0.3">
      <c r="C17" s="4" t="s">
        <v>12</v>
      </c>
      <c r="D17" s="6">
        <v>2568</v>
      </c>
      <c r="E17" s="6">
        <v>1927.8905288105466</v>
      </c>
      <c r="F17" s="6">
        <v>27.54</v>
      </c>
      <c r="G17" s="6">
        <f t="shared" si="0"/>
        <v>5309.4105163442455</v>
      </c>
      <c r="J17" s="2">
        <f>D17/D20*100%</f>
        <v>7.6077618130647312E-2</v>
      </c>
      <c r="K17" s="2">
        <f>J17*E23</f>
        <v>1927.8905288105466</v>
      </c>
      <c r="L17" s="2">
        <v>26.86</v>
      </c>
      <c r="M17" s="2"/>
      <c r="N17" s="2"/>
      <c r="O17" s="2"/>
    </row>
    <row r="18" spans="3:15" x14ac:dyDescent="0.3">
      <c r="C18" s="4" t="s">
        <v>13</v>
      </c>
      <c r="D18" s="6">
        <v>1501</v>
      </c>
      <c r="E18" s="6">
        <v>1126.8550170345134</v>
      </c>
      <c r="F18" s="6">
        <v>25.87</v>
      </c>
      <c r="G18" s="6">
        <f t="shared" si="0"/>
        <v>2915.1739290682863</v>
      </c>
      <c r="J18" s="2">
        <f>D18/D20*100%</f>
        <v>4.4467486298326177E-2</v>
      </c>
      <c r="K18" s="2">
        <f>J18*E23</f>
        <v>1126.8550170345134</v>
      </c>
      <c r="L18" s="2">
        <v>24.63</v>
      </c>
      <c r="M18" s="2"/>
      <c r="N18" s="2"/>
      <c r="O18" s="2"/>
    </row>
    <row r="19" spans="3:15" x14ac:dyDescent="0.3">
      <c r="C19" s="4" t="s">
        <v>14</v>
      </c>
      <c r="D19" s="6">
        <v>1503</v>
      </c>
      <c r="E19" s="6">
        <v>1128.3564894089764</v>
      </c>
      <c r="F19" s="6">
        <v>20.11</v>
      </c>
      <c r="G19" s="6">
        <f t="shared" si="0"/>
        <v>2269.1249002014511</v>
      </c>
      <c r="J19" s="2">
        <f>D19/D20*100%</f>
        <v>4.4526736779736335E-2</v>
      </c>
      <c r="K19" s="2">
        <f>J19*E23</f>
        <v>1128.3564894089764</v>
      </c>
      <c r="L19" s="2">
        <v>21.33</v>
      </c>
      <c r="M19" s="2"/>
      <c r="N19" s="2"/>
      <c r="O19" s="2"/>
    </row>
    <row r="20" spans="3:15" x14ac:dyDescent="0.3">
      <c r="C20" s="5" t="s">
        <v>17</v>
      </c>
      <c r="D20" s="8">
        <f>SUM(D5:D19)</f>
        <v>33755</v>
      </c>
      <c r="E20" s="8">
        <f>SUM(E5:E19)</f>
        <v>25341.099999999995</v>
      </c>
      <c r="F20" s="8">
        <f>AVERAGE(F5:F19)</f>
        <v>26.030000000000005</v>
      </c>
      <c r="G20" s="8">
        <f>E20*F20/10</f>
        <v>65962.883300000001</v>
      </c>
      <c r="J20" s="2"/>
      <c r="K20" s="2">
        <f>SUM(K5:K19)</f>
        <v>25341.099999999995</v>
      </c>
      <c r="L20" s="2"/>
      <c r="M20" s="2"/>
      <c r="N20" s="2"/>
      <c r="O20" s="2"/>
    </row>
    <row r="21" spans="3:15" x14ac:dyDescent="0.3">
      <c r="J21" s="2"/>
      <c r="K21" s="2"/>
      <c r="L21" s="2"/>
      <c r="M21" s="2"/>
      <c r="N21" s="2"/>
      <c r="O21" s="2"/>
    </row>
    <row r="22" spans="3:15" x14ac:dyDescent="0.3">
      <c r="C22" s="9" t="s">
        <v>36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3:15" hidden="1" x14ac:dyDescent="0.3">
      <c r="C23" s="9" t="s">
        <v>35</v>
      </c>
      <c r="E23" s="2">
        <v>25341.1</v>
      </c>
      <c r="F23" s="2">
        <f>AVERAGE(F5:F19)</f>
        <v>26.030000000000005</v>
      </c>
      <c r="G23" s="3">
        <f>E23*F23/10</f>
        <v>65962.883300000016</v>
      </c>
      <c r="H23" s="2"/>
      <c r="I23" s="2"/>
      <c r="J23" s="2"/>
      <c r="K23" s="2"/>
      <c r="L23" s="2">
        <f>AVERAGE(L5:L19)</f>
        <v>25.279999999999998</v>
      </c>
      <c r="M23" s="2">
        <v>25.28</v>
      </c>
      <c r="N23" s="2"/>
      <c r="O23" s="2"/>
    </row>
    <row r="24" spans="3:15" x14ac:dyDescent="0.3">
      <c r="E24" s="2">
        <v>25341.1</v>
      </c>
      <c r="F24" s="2">
        <v>26.030000000000005</v>
      </c>
      <c r="G24" s="2">
        <v>65962.883300000016</v>
      </c>
      <c r="H24" s="2"/>
      <c r="I24" s="2"/>
      <c r="J24" s="2"/>
      <c r="K24" s="2"/>
      <c r="L24" s="2"/>
      <c r="M24" s="2"/>
      <c r="N24" s="2"/>
      <c r="O24" s="2"/>
    </row>
    <row r="25" spans="3:15" x14ac:dyDescent="0.3"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3:15" x14ac:dyDescent="0.3">
      <c r="E26" s="2"/>
      <c r="F26" s="2"/>
      <c r="G26" s="2"/>
      <c r="H26" s="2">
        <f>E23-E20</f>
        <v>0</v>
      </c>
      <c r="I26" s="2"/>
      <c r="J26" s="2"/>
      <c r="K26" s="2"/>
      <c r="L26" s="2"/>
      <c r="M26" s="2"/>
      <c r="N26" s="2"/>
    </row>
    <row r="27" spans="3:15" x14ac:dyDescent="0.3">
      <c r="E27" s="2">
        <f>E23/15</f>
        <v>1689.4066666666665</v>
      </c>
      <c r="F27" s="2"/>
      <c r="G27" s="2"/>
      <c r="H27" s="2"/>
      <c r="I27" s="2"/>
      <c r="J27" s="2"/>
      <c r="K27" s="2"/>
      <c r="L27" s="2"/>
      <c r="M27" s="2"/>
      <c r="N27" s="2"/>
    </row>
    <row r="28" spans="3:15" x14ac:dyDescent="0.3">
      <c r="E28" s="2"/>
      <c r="F28" s="2"/>
      <c r="G28" s="2"/>
      <c r="H28" s="2"/>
      <c r="I28" s="2"/>
      <c r="J28" s="2"/>
      <c r="K28" s="2"/>
      <c r="L28" s="2"/>
      <c r="M28" s="2"/>
      <c r="N28" s="2"/>
    </row>
  </sheetData>
  <mergeCells count="2">
    <mergeCell ref="C1:G1"/>
    <mergeCell ref="C2:G2"/>
  </mergeCells>
  <printOptions horizontalCentered="1"/>
  <pageMargins left="0.70866141732283472" right="0.70866141732283472" top="0.74803149606299213" bottom="0.74803149606299213" header="0.31496062992125984" footer="0.31496062992125984"/>
  <pageSetup paperSize="14" scale="120" orientation="landscape" horizontalDpi="0" verticalDpi="0" r:id="rId1"/>
  <rowBreaks count="1" manualBreakCount="1">
    <brk id="30" min="2" max="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C755B-04CA-4D24-AF70-76E56B61F25F}">
  <dimension ref="A1:Q25"/>
  <sheetViews>
    <sheetView view="pageBreakPreview" topLeftCell="M1" zoomScale="115" zoomScaleNormal="100" zoomScaleSheetLayoutView="115" workbookViewId="0">
      <selection activeCell="H9" sqref="H9"/>
    </sheetView>
  </sheetViews>
  <sheetFormatPr defaultRowHeight="13.8" x14ac:dyDescent="0.25"/>
  <cols>
    <col min="1" max="1" width="27.6640625" style="9" customWidth="1"/>
    <col min="2" max="2" width="8.88671875" style="9" hidden="1" customWidth="1"/>
    <col min="3" max="3" width="14.5546875" style="9" customWidth="1"/>
    <col min="4" max="4" width="13.5546875" style="9" customWidth="1"/>
    <col min="5" max="5" width="17.88671875" style="9" customWidth="1"/>
    <col min="6" max="6" width="14.5546875" style="9" customWidth="1"/>
    <col min="7" max="7" width="13.5546875" style="9" customWidth="1"/>
    <col min="8" max="8" width="17.88671875" style="9" customWidth="1"/>
    <col min="9" max="9" width="14.5546875" style="9" customWidth="1"/>
    <col min="10" max="10" width="13.5546875" style="9" customWidth="1"/>
    <col min="11" max="11" width="17.88671875" style="9" customWidth="1"/>
    <col min="12" max="12" width="14.5546875" style="9" customWidth="1"/>
    <col min="13" max="13" width="13.5546875" style="9" customWidth="1"/>
    <col min="14" max="14" width="17.88671875" style="9" customWidth="1"/>
    <col min="15" max="15" width="14.5546875" style="9" customWidth="1"/>
    <col min="16" max="16" width="13.5546875" style="9" customWidth="1"/>
    <col min="17" max="17" width="17.88671875" style="9" customWidth="1"/>
    <col min="18" max="16384" width="8.88671875" style="9"/>
  </cols>
  <sheetData>
    <row r="1" spans="1:17" ht="20.399999999999999" x14ac:dyDescent="0.35">
      <c r="A1" s="88" t="s">
        <v>85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</row>
    <row r="2" spans="1:17" ht="20.399999999999999" x14ac:dyDescent="0.35">
      <c r="A2" s="88" t="s">
        <v>22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pans="1:17" ht="20.399999999999999" x14ac:dyDescent="0.3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7" x14ac:dyDescent="0.25">
      <c r="A4" s="99" t="s">
        <v>18</v>
      </c>
      <c r="B4" s="7" t="s">
        <v>19</v>
      </c>
      <c r="C4" s="98">
        <v>2018</v>
      </c>
      <c r="D4" s="98"/>
      <c r="E4" s="98"/>
      <c r="F4" s="98">
        <v>2019</v>
      </c>
      <c r="G4" s="98"/>
      <c r="H4" s="98"/>
      <c r="I4" s="98">
        <v>2020</v>
      </c>
      <c r="J4" s="98"/>
      <c r="K4" s="98"/>
      <c r="L4" s="98">
        <v>2021</v>
      </c>
      <c r="M4" s="98"/>
      <c r="N4" s="98"/>
      <c r="O4" s="98">
        <v>2022</v>
      </c>
      <c r="P4" s="98"/>
      <c r="Q4" s="98"/>
    </row>
    <row r="5" spans="1:17" x14ac:dyDescent="0.25">
      <c r="A5" s="100"/>
      <c r="C5" s="7" t="s">
        <v>15</v>
      </c>
      <c r="D5" s="7" t="s">
        <v>16</v>
      </c>
      <c r="E5" s="63" t="s">
        <v>20</v>
      </c>
      <c r="F5" s="7" t="s">
        <v>15</v>
      </c>
      <c r="G5" s="7" t="s">
        <v>16</v>
      </c>
      <c r="H5" s="63" t="s">
        <v>20</v>
      </c>
      <c r="I5" s="7" t="s">
        <v>15</v>
      </c>
      <c r="J5" s="7" t="s">
        <v>16</v>
      </c>
      <c r="K5" s="63" t="s">
        <v>20</v>
      </c>
      <c r="L5" s="7" t="s">
        <v>15</v>
      </c>
      <c r="M5" s="7" t="s">
        <v>16</v>
      </c>
      <c r="N5" s="63" t="s">
        <v>20</v>
      </c>
      <c r="O5" s="7" t="s">
        <v>15</v>
      </c>
      <c r="P5" s="7" t="s">
        <v>16</v>
      </c>
      <c r="Q5" s="63" t="s">
        <v>20</v>
      </c>
    </row>
    <row r="6" spans="1:17" s="68" customFormat="1" ht="19.95" customHeight="1" x14ac:dyDescent="0.3">
      <c r="A6" s="64" t="s">
        <v>0</v>
      </c>
      <c r="B6" s="65">
        <v>1454</v>
      </c>
      <c r="C6" s="65">
        <v>7890.0272000000004</v>
      </c>
      <c r="D6" s="65">
        <v>21.039921744249497</v>
      </c>
      <c r="E6" s="75">
        <v>16600.555484799999</v>
      </c>
      <c r="F6" s="65">
        <v>4558</v>
      </c>
      <c r="G6" s="65">
        <v>28.03</v>
      </c>
      <c r="H6" s="66">
        <v>12776.074000000001</v>
      </c>
      <c r="I6" s="65">
        <v>1091.5704162346301</v>
      </c>
      <c r="J6" s="65">
        <v>18.46</v>
      </c>
      <c r="K6" s="66">
        <f>I6*J6/10</f>
        <v>2015.0389883691273</v>
      </c>
      <c r="L6" s="65">
        <v>810.67338172122652</v>
      </c>
      <c r="M6" s="65">
        <v>17.649999999999999</v>
      </c>
      <c r="N6" s="66">
        <f>L6*M6/10</f>
        <v>1430.8385187379647</v>
      </c>
      <c r="O6" s="67">
        <v>1129.9058611408743</v>
      </c>
      <c r="P6" s="65">
        <v>22.23</v>
      </c>
      <c r="Q6" s="66">
        <f>O6*P6/10</f>
        <v>2511.7807293161636</v>
      </c>
    </row>
    <row r="7" spans="1:17" s="68" customFormat="1" ht="19.95" customHeight="1" x14ac:dyDescent="0.3">
      <c r="A7" s="64" t="s">
        <v>1</v>
      </c>
      <c r="B7" s="65">
        <v>2095</v>
      </c>
      <c r="C7" s="65">
        <v>9168.3241999999991</v>
      </c>
      <c r="D7" s="65">
        <v>18.210199619686229</v>
      </c>
      <c r="E7" s="75">
        <v>16695.701386000001</v>
      </c>
      <c r="F7" s="65">
        <v>9790</v>
      </c>
      <c r="G7" s="65">
        <v>28.1</v>
      </c>
      <c r="H7" s="66">
        <v>27509.9</v>
      </c>
      <c r="I7" s="65">
        <v>1572.792312250037</v>
      </c>
      <c r="J7" s="65">
        <v>26.01</v>
      </c>
      <c r="K7" s="66">
        <f t="shared" ref="K7:K20" si="0">I7*J7/10</f>
        <v>4090.8328041623463</v>
      </c>
      <c r="L7" s="65">
        <v>1168.0610279958523</v>
      </c>
      <c r="M7" s="65">
        <v>22.54</v>
      </c>
      <c r="N7" s="66">
        <f t="shared" ref="N7:N20" si="1">L7*M7/10</f>
        <v>2632.8095571026511</v>
      </c>
      <c r="O7" s="67">
        <v>1628.0280461417688</v>
      </c>
      <c r="P7" s="65">
        <v>22.78</v>
      </c>
      <c r="Q7" s="66">
        <f t="shared" ref="Q7:Q20" si="2">O7*P7/10</f>
        <v>3708.6478891109496</v>
      </c>
    </row>
    <row r="8" spans="1:17" s="68" customFormat="1" ht="19.95" customHeight="1" x14ac:dyDescent="0.3">
      <c r="A8" s="64" t="s">
        <v>2</v>
      </c>
      <c r="B8" s="65">
        <v>3668</v>
      </c>
      <c r="C8" s="65">
        <v>12536.2552</v>
      </c>
      <c r="D8" s="65">
        <v>18.658998671947899</v>
      </c>
      <c r="E8" s="75">
        <v>23391.396912799995</v>
      </c>
      <c r="F8" s="65">
        <v>10340</v>
      </c>
      <c r="G8" s="65">
        <v>28.08</v>
      </c>
      <c r="H8" s="66">
        <v>29034.719999999994</v>
      </c>
      <c r="I8" s="65">
        <v>2753.7003347652198</v>
      </c>
      <c r="J8" s="65">
        <v>25.82</v>
      </c>
      <c r="K8" s="66">
        <f t="shared" si="0"/>
        <v>7110.0542643637982</v>
      </c>
      <c r="L8" s="65">
        <v>2045.0825062953638</v>
      </c>
      <c r="M8" s="65">
        <v>23.12</v>
      </c>
      <c r="N8" s="66">
        <f t="shared" si="1"/>
        <v>4728.2307545548811</v>
      </c>
      <c r="O8" s="69">
        <v>2850.4090087102659</v>
      </c>
      <c r="P8" s="70">
        <v>22.45</v>
      </c>
      <c r="Q8" s="66">
        <f t="shared" si="2"/>
        <v>6399.1682245545471</v>
      </c>
    </row>
    <row r="9" spans="1:17" s="68" customFormat="1" ht="19.95" customHeight="1" x14ac:dyDescent="0.3">
      <c r="A9" s="71" t="s">
        <v>3</v>
      </c>
      <c r="B9" s="70">
        <v>1190</v>
      </c>
      <c r="C9" s="70">
        <v>5989.5193999999992</v>
      </c>
      <c r="D9" s="70">
        <v>19.511458904699438</v>
      </c>
      <c r="E9" s="75">
        <v>11686.426163200002</v>
      </c>
      <c r="F9" s="70">
        <v>3883</v>
      </c>
      <c r="G9" s="70">
        <v>28.06</v>
      </c>
      <c r="H9" s="66">
        <v>10895.698</v>
      </c>
      <c r="I9" s="70">
        <v>893.37606280551017</v>
      </c>
      <c r="J9" s="70">
        <v>24.02</v>
      </c>
      <c r="K9" s="66">
        <f t="shared" si="0"/>
        <v>2145.8893028588354</v>
      </c>
      <c r="L9" s="70">
        <v>663.48096578284697</v>
      </c>
      <c r="M9" s="70">
        <v>21.22</v>
      </c>
      <c r="N9" s="66">
        <f t="shared" si="1"/>
        <v>1407.9066093912011</v>
      </c>
      <c r="O9" s="69">
        <v>924.75101427623133</v>
      </c>
      <c r="P9" s="70">
        <v>24.21</v>
      </c>
      <c r="Q9" s="66">
        <f t="shared" si="2"/>
        <v>2238.8222055627562</v>
      </c>
    </row>
    <row r="10" spans="1:17" s="68" customFormat="1" ht="19.95" customHeight="1" x14ac:dyDescent="0.3">
      <c r="A10" s="64" t="s">
        <v>4</v>
      </c>
      <c r="B10" s="65">
        <v>4360</v>
      </c>
      <c r="C10" s="65">
        <v>13231.9548</v>
      </c>
      <c r="D10" s="65">
        <v>17.914876317140987</v>
      </c>
      <c r="E10" s="75">
        <v>23704.883367599999</v>
      </c>
      <c r="F10" s="65">
        <v>11872</v>
      </c>
      <c r="G10" s="65">
        <v>28.11</v>
      </c>
      <c r="H10" s="66">
        <v>33372.191999999995</v>
      </c>
      <c r="I10" s="65">
        <v>3273.2097763294323</v>
      </c>
      <c r="J10" s="65">
        <v>30.21</v>
      </c>
      <c r="K10" s="66">
        <f t="shared" si="0"/>
        <v>9888.3667342912158</v>
      </c>
      <c r="L10" s="65">
        <v>2430.9050511035402</v>
      </c>
      <c r="M10" s="65">
        <v>25.43</v>
      </c>
      <c r="N10" s="66">
        <f t="shared" si="1"/>
        <v>6181.7915449563025</v>
      </c>
      <c r="O10" s="67">
        <v>3388.1633800372852</v>
      </c>
      <c r="P10" s="65">
        <v>23.77</v>
      </c>
      <c r="Q10" s="66">
        <f t="shared" si="2"/>
        <v>8053.6643543486261</v>
      </c>
    </row>
    <row r="11" spans="1:17" s="68" customFormat="1" ht="19.95" customHeight="1" x14ac:dyDescent="0.3">
      <c r="A11" s="64" t="s">
        <v>5</v>
      </c>
      <c r="B11" s="65">
        <v>3743</v>
      </c>
      <c r="C11" s="65">
        <v>6628.3912</v>
      </c>
      <c r="D11" s="65">
        <v>20.413152926761473</v>
      </c>
      <c r="E11" s="75">
        <v>13530.636322399998</v>
      </c>
      <c r="F11" s="65">
        <v>7907</v>
      </c>
      <c r="G11" s="65">
        <v>28.08</v>
      </c>
      <c r="H11" s="66">
        <v>22202.856</v>
      </c>
      <c r="I11" s="65">
        <v>2810.0055488075841</v>
      </c>
      <c r="J11" s="65">
        <v>28.51</v>
      </c>
      <c r="K11" s="66">
        <f t="shared" si="0"/>
        <v>8011.325819650423</v>
      </c>
      <c r="L11" s="65">
        <v>2086.8985335505849</v>
      </c>
      <c r="M11" s="65">
        <v>25.56</v>
      </c>
      <c r="N11" s="66">
        <f t="shared" si="1"/>
        <v>5334.1126517552948</v>
      </c>
      <c r="O11" s="67">
        <v>2830.9814663935385</v>
      </c>
      <c r="P11" s="65">
        <v>22.11</v>
      </c>
      <c r="Q11" s="66">
        <f t="shared" si="2"/>
        <v>6259.3000221961138</v>
      </c>
    </row>
    <row r="12" spans="1:17" s="68" customFormat="1" ht="19.95" customHeight="1" x14ac:dyDescent="0.3">
      <c r="A12" s="64" t="s">
        <v>6</v>
      </c>
      <c r="B12" s="65">
        <v>2450</v>
      </c>
      <c r="C12" s="65">
        <v>8719.5824000000011</v>
      </c>
      <c r="D12" s="65">
        <v>19.522212997723372</v>
      </c>
      <c r="E12" s="75">
        <v>17022.554486399997</v>
      </c>
      <c r="F12" s="65">
        <v>5205</v>
      </c>
      <c r="G12" s="65">
        <v>27.98</v>
      </c>
      <c r="H12" s="66">
        <v>14563.59</v>
      </c>
      <c r="I12" s="65">
        <v>1839.3036587172271</v>
      </c>
      <c r="J12" s="65">
        <v>26.41</v>
      </c>
      <c r="K12" s="66">
        <f t="shared" si="0"/>
        <v>4857.6009626721971</v>
      </c>
      <c r="L12" s="65">
        <v>1365.9902236705675</v>
      </c>
      <c r="M12" s="65">
        <v>23.45</v>
      </c>
      <c r="N12" s="66">
        <f t="shared" si="1"/>
        <v>3203.2470745074806</v>
      </c>
      <c r="O12" s="67">
        <v>1903.8991470393</v>
      </c>
      <c r="P12" s="65">
        <v>23.22</v>
      </c>
      <c r="Q12" s="66">
        <f t="shared" si="2"/>
        <v>4420.8538194252542</v>
      </c>
    </row>
    <row r="13" spans="1:17" s="68" customFormat="1" ht="19.95" customHeight="1" x14ac:dyDescent="0.3">
      <c r="A13" s="64" t="s">
        <v>7</v>
      </c>
      <c r="B13" s="65">
        <v>1724</v>
      </c>
      <c r="C13" s="65">
        <v>6320.1476000000002</v>
      </c>
      <c r="D13" s="65">
        <v>21.04032269499529</v>
      </c>
      <c r="E13" s="75">
        <v>13297.794498400002</v>
      </c>
      <c r="F13" s="65">
        <v>6587</v>
      </c>
      <c r="G13" s="65">
        <v>27.99</v>
      </c>
      <c r="H13" s="66">
        <v>18437.012999999999</v>
      </c>
      <c r="I13" s="65">
        <v>1294.2691867871424</v>
      </c>
      <c r="J13" s="65">
        <v>25.86</v>
      </c>
      <c r="K13" s="66">
        <f t="shared" si="0"/>
        <v>3346.98011703155</v>
      </c>
      <c r="L13" s="65">
        <v>961.21107984002367</v>
      </c>
      <c r="M13" s="65">
        <v>22.12</v>
      </c>
      <c r="N13" s="66">
        <f t="shared" si="1"/>
        <v>2126.1989086061321</v>
      </c>
      <c r="O13" s="67">
        <v>1339.7233181615318</v>
      </c>
      <c r="P13" s="65">
        <v>22.66</v>
      </c>
      <c r="Q13" s="66">
        <f t="shared" si="2"/>
        <v>3035.8130389540311</v>
      </c>
    </row>
    <row r="14" spans="1:17" s="68" customFormat="1" ht="19.95" customHeight="1" x14ac:dyDescent="0.3">
      <c r="A14" s="64" t="s">
        <v>8</v>
      </c>
      <c r="B14" s="65">
        <v>2856</v>
      </c>
      <c r="C14" s="65">
        <v>6481.3238000000001</v>
      </c>
      <c r="D14" s="65">
        <v>22.65576886746501</v>
      </c>
      <c r="E14" s="75">
        <v>14683.9373968</v>
      </c>
      <c r="F14" s="65">
        <v>6707</v>
      </c>
      <c r="G14" s="65">
        <v>28</v>
      </c>
      <c r="H14" s="66">
        <v>18779.599999999999</v>
      </c>
      <c r="I14" s="65">
        <v>2144.1025507332247</v>
      </c>
      <c r="J14" s="65">
        <v>29.87</v>
      </c>
      <c r="K14" s="66">
        <f t="shared" si="0"/>
        <v>6404.4343190401423</v>
      </c>
      <c r="L14" s="65">
        <v>1592.3543178788327</v>
      </c>
      <c r="M14" s="65">
        <v>24.54</v>
      </c>
      <c r="N14" s="66">
        <f t="shared" si="1"/>
        <v>3907.6374960746552</v>
      </c>
      <c r="O14" s="67">
        <v>2219.402434262955</v>
      </c>
      <c r="P14" s="65">
        <v>28.43</v>
      </c>
      <c r="Q14" s="66">
        <f t="shared" si="2"/>
        <v>6309.7611206095808</v>
      </c>
    </row>
    <row r="15" spans="1:17" s="68" customFormat="1" ht="19.95" customHeight="1" x14ac:dyDescent="0.3">
      <c r="A15" s="64" t="s">
        <v>9</v>
      </c>
      <c r="B15" s="65">
        <v>1380</v>
      </c>
      <c r="C15" s="65">
        <v>11698.452799999999</v>
      </c>
      <c r="D15" s="65">
        <v>18.505777513416135</v>
      </c>
      <c r="E15" s="75">
        <v>21648.896476800001</v>
      </c>
      <c r="F15" s="65">
        <v>4252</v>
      </c>
      <c r="G15" s="65">
        <v>27.97</v>
      </c>
      <c r="H15" s="66">
        <v>11892.844000000001</v>
      </c>
      <c r="I15" s="65">
        <v>1036.0159383794992</v>
      </c>
      <c r="J15" s="65">
        <v>27.56</v>
      </c>
      <c r="K15" s="66">
        <f t="shared" si="0"/>
        <v>2855.2599261738997</v>
      </c>
      <c r="L15" s="65">
        <v>769.41490149607466</v>
      </c>
      <c r="M15" s="65">
        <v>25.49</v>
      </c>
      <c r="N15" s="66">
        <f t="shared" si="1"/>
        <v>1961.2385839134943</v>
      </c>
      <c r="O15" s="67">
        <v>1072.0428691047327</v>
      </c>
      <c r="P15" s="65">
        <v>25.33</v>
      </c>
      <c r="Q15" s="66">
        <f t="shared" si="2"/>
        <v>2715.4845874422876</v>
      </c>
    </row>
    <row r="16" spans="1:17" s="68" customFormat="1" ht="19.95" customHeight="1" x14ac:dyDescent="0.3">
      <c r="A16" s="64" t="s">
        <v>10</v>
      </c>
      <c r="B16" s="65">
        <v>2360</v>
      </c>
      <c r="C16" s="65">
        <v>11104.678400000001</v>
      </c>
      <c r="D16" s="65">
        <v>22.299513669481861</v>
      </c>
      <c r="E16" s="75">
        <v>24762.892777600002</v>
      </c>
      <c r="F16" s="65">
        <v>6880</v>
      </c>
      <c r="G16" s="65">
        <v>28.02</v>
      </c>
      <c r="H16" s="66">
        <v>19277.760000000002</v>
      </c>
      <c r="I16" s="65">
        <v>1771.73740186639</v>
      </c>
      <c r="J16" s="65">
        <v>27.54</v>
      </c>
      <c r="K16" s="66">
        <f t="shared" si="0"/>
        <v>4879.3648047400375</v>
      </c>
      <c r="L16" s="65">
        <v>1315.8109909643015</v>
      </c>
      <c r="M16" s="65">
        <v>25.87</v>
      </c>
      <c r="N16" s="66">
        <f t="shared" si="1"/>
        <v>3404.0030336246482</v>
      </c>
      <c r="O16" s="67">
        <v>1833.9599946990807</v>
      </c>
      <c r="P16" s="65">
        <v>28.21</v>
      </c>
      <c r="Q16" s="66">
        <f t="shared" si="2"/>
        <v>5173.6011450461065</v>
      </c>
    </row>
    <row r="17" spans="1:17" s="68" customFormat="1" ht="19.95" customHeight="1" x14ac:dyDescent="0.3">
      <c r="A17" s="64" t="s">
        <v>11</v>
      </c>
      <c r="B17" s="65">
        <v>903</v>
      </c>
      <c r="C17" s="65">
        <v>7176.2608</v>
      </c>
      <c r="D17" s="65">
        <v>20.250035958559366</v>
      </c>
      <c r="E17" s="75">
        <v>14531.9539248</v>
      </c>
      <c r="F17" s="65">
        <v>5867</v>
      </c>
      <c r="G17" s="65">
        <v>28.01</v>
      </c>
      <c r="H17" s="66">
        <v>16433.467000000001</v>
      </c>
      <c r="I17" s="65">
        <v>677.91477707006368</v>
      </c>
      <c r="J17" s="65">
        <v>26.66</v>
      </c>
      <c r="K17" s="66">
        <f t="shared" si="0"/>
        <v>1807.3207956687897</v>
      </c>
      <c r="L17" s="65">
        <v>503.46496815286628</v>
      </c>
      <c r="M17" s="65">
        <v>25.12</v>
      </c>
      <c r="N17" s="66">
        <f t="shared" si="1"/>
        <v>1264.7040000000002</v>
      </c>
      <c r="O17" s="67">
        <v>701.72282848019915</v>
      </c>
      <c r="P17" s="65">
        <v>26.34</v>
      </c>
      <c r="Q17" s="66">
        <f t="shared" si="2"/>
        <v>1848.3379302168446</v>
      </c>
    </row>
    <row r="18" spans="1:17" s="68" customFormat="1" ht="19.95" customHeight="1" x14ac:dyDescent="0.3">
      <c r="A18" s="64" t="s">
        <v>12</v>
      </c>
      <c r="B18" s="65">
        <v>2568</v>
      </c>
      <c r="C18" s="65">
        <v>8290.7428</v>
      </c>
      <c r="D18" s="65">
        <v>17.494994239599375</v>
      </c>
      <c r="E18" s="75">
        <v>14504.6497528</v>
      </c>
      <c r="F18" s="65">
        <v>7442</v>
      </c>
      <c r="G18" s="65">
        <v>28.07</v>
      </c>
      <c r="H18" s="66">
        <v>20889.694</v>
      </c>
      <c r="I18" s="65">
        <v>1927.8905288105466</v>
      </c>
      <c r="J18" s="65">
        <v>27.54</v>
      </c>
      <c r="K18" s="66">
        <f t="shared" si="0"/>
        <v>5309.4105163442455</v>
      </c>
      <c r="L18" s="65">
        <v>1431.7807732187823</v>
      </c>
      <c r="M18" s="65">
        <v>25.32</v>
      </c>
      <c r="N18" s="66">
        <f t="shared" si="1"/>
        <v>3625.268917789957</v>
      </c>
      <c r="O18" s="67">
        <v>1995.5971467742538</v>
      </c>
      <c r="P18" s="65">
        <v>24.32</v>
      </c>
      <c r="Q18" s="66">
        <f t="shared" si="2"/>
        <v>4853.2922609549851</v>
      </c>
    </row>
    <row r="19" spans="1:17" s="68" customFormat="1" ht="19.95" customHeight="1" x14ac:dyDescent="0.3">
      <c r="A19" s="64" t="s">
        <v>13</v>
      </c>
      <c r="B19" s="65">
        <v>1501</v>
      </c>
      <c r="C19" s="65">
        <v>10755.970600000001</v>
      </c>
      <c r="D19" s="65">
        <v>17.645134281791361</v>
      </c>
      <c r="E19" s="75">
        <v>18979.054556800002</v>
      </c>
      <c r="F19" s="65">
        <v>7345</v>
      </c>
      <c r="G19" s="65">
        <v>28.05</v>
      </c>
      <c r="H19" s="66">
        <v>20602.724999999999</v>
      </c>
      <c r="I19" s="65">
        <v>1126.8550170345134</v>
      </c>
      <c r="J19" s="65">
        <v>25.87</v>
      </c>
      <c r="K19" s="66">
        <f t="shared" si="0"/>
        <v>2915.1739290682863</v>
      </c>
      <c r="L19" s="65">
        <v>836.87809213449862</v>
      </c>
      <c r="M19" s="65">
        <v>25.18</v>
      </c>
      <c r="N19" s="66">
        <f t="shared" si="1"/>
        <v>2107.2590359946676</v>
      </c>
      <c r="O19" s="67">
        <v>1166.4296406963222</v>
      </c>
      <c r="P19" s="65">
        <v>26.34</v>
      </c>
      <c r="Q19" s="66">
        <f t="shared" si="2"/>
        <v>3072.3756735941124</v>
      </c>
    </row>
    <row r="20" spans="1:17" s="68" customFormat="1" ht="19.95" customHeight="1" x14ac:dyDescent="0.3">
      <c r="A20" s="64" t="s">
        <v>14</v>
      </c>
      <c r="B20" s="65">
        <v>1503</v>
      </c>
      <c r="C20" s="65">
        <v>5364.6384000000007</v>
      </c>
      <c r="D20" s="65">
        <v>16.765006270692911</v>
      </c>
      <c r="E20" s="75">
        <v>8993.819641600001</v>
      </c>
      <c r="F20" s="65">
        <v>8806</v>
      </c>
      <c r="G20" s="65">
        <v>28.09</v>
      </c>
      <c r="H20" s="66">
        <v>24736.054</v>
      </c>
      <c r="I20" s="65">
        <v>1128.3564894089764</v>
      </c>
      <c r="J20" s="65">
        <v>20.11</v>
      </c>
      <c r="K20" s="66">
        <f t="shared" si="0"/>
        <v>2269.1249002014511</v>
      </c>
      <c r="L20" s="65">
        <v>837.99318619463781</v>
      </c>
      <c r="M20" s="65">
        <v>22.14</v>
      </c>
      <c r="N20" s="66">
        <f t="shared" si="1"/>
        <v>1855.3169142349282</v>
      </c>
      <c r="O20" s="67">
        <v>1167.9838440816602</v>
      </c>
      <c r="P20" s="65">
        <v>25.34</v>
      </c>
      <c r="Q20" s="66">
        <f t="shared" si="2"/>
        <v>2959.6710609029269</v>
      </c>
    </row>
    <row r="21" spans="1:17" s="68" customFormat="1" ht="19.95" customHeight="1" x14ac:dyDescent="0.3">
      <c r="A21" s="72" t="s">
        <v>17</v>
      </c>
      <c r="B21" s="73">
        <f>SUM(B6:B20)</f>
        <v>33755</v>
      </c>
      <c r="C21" s="73">
        <f>SUM(C6:C20)</f>
        <v>131356.2696</v>
      </c>
      <c r="D21" s="73">
        <f>AVERAGE(D6:D20)</f>
        <v>19.461824978547345</v>
      </c>
      <c r="E21" s="76">
        <f>C21*D21/10</f>
        <v>255643.27287900791</v>
      </c>
      <c r="F21" s="73">
        <f>SUM(F6:F20)</f>
        <v>107441</v>
      </c>
      <c r="G21" s="73">
        <f>AVERAGE(G6:G20)</f>
        <v>28.042666666666662</v>
      </c>
      <c r="H21" s="74">
        <f>F21*G21/10</f>
        <v>301293.21493333328</v>
      </c>
      <c r="I21" s="73">
        <f>SUM(I6:I20)</f>
        <v>25341.099999999995</v>
      </c>
      <c r="J21" s="73">
        <f>AVERAGE(J6:J20)</f>
        <v>26.030000000000005</v>
      </c>
      <c r="K21" s="74">
        <f>I21*J21/10</f>
        <v>65962.883300000001</v>
      </c>
      <c r="L21" s="73">
        <f>SUM(L6:L20)</f>
        <v>18820</v>
      </c>
      <c r="M21" s="73">
        <f>AVERAGE(M6:M20)</f>
        <v>23.65</v>
      </c>
      <c r="N21" s="74">
        <f>L21*M21/10</f>
        <v>44509.3</v>
      </c>
      <c r="O21" s="73">
        <f>SUM(O6:O20)</f>
        <v>26153</v>
      </c>
      <c r="P21" s="73">
        <f>AVERAGE(P6:P20)</f>
        <v>24.515999999999995</v>
      </c>
      <c r="Q21" s="74">
        <f>O21*P21/10</f>
        <v>64116.694799999983</v>
      </c>
    </row>
    <row r="23" spans="1:17" x14ac:dyDescent="0.25">
      <c r="A23" s="9" t="s">
        <v>36</v>
      </c>
    </row>
    <row r="24" spans="1:17" x14ac:dyDescent="0.25">
      <c r="A24" s="9" t="s">
        <v>52</v>
      </c>
    </row>
    <row r="25" spans="1:17" x14ac:dyDescent="0.25">
      <c r="A25" s="9" t="s">
        <v>81</v>
      </c>
    </row>
  </sheetData>
  <mergeCells count="8">
    <mergeCell ref="I4:K4"/>
    <mergeCell ref="L4:N4"/>
    <mergeCell ref="O4:Q4"/>
    <mergeCell ref="A4:A5"/>
    <mergeCell ref="A1:Q1"/>
    <mergeCell ref="A2:Q2"/>
    <mergeCell ref="C4:E4"/>
    <mergeCell ref="F4:H4"/>
  </mergeCells>
  <pageMargins left="0.70866141732283472" right="0.70866141732283472" top="0.74803149606299213" bottom="0.74803149606299213" header="0.31496062992125984" footer="0.31496062992125984"/>
  <pageSetup paperSize="14" scale="8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2B588-0059-4521-A597-C34CDA379087}">
  <dimension ref="A1:Q45"/>
  <sheetViews>
    <sheetView view="pageBreakPreview" topLeftCell="C1" zoomScaleNormal="100" zoomScaleSheetLayoutView="100" workbookViewId="0">
      <selection activeCell="H9" sqref="H9"/>
    </sheetView>
  </sheetViews>
  <sheetFormatPr defaultColWidth="9.109375" defaultRowHeight="14.4" x14ac:dyDescent="0.3"/>
  <cols>
    <col min="1" max="2" width="0" hidden="1" customWidth="1"/>
    <col min="3" max="3" width="27.6640625" customWidth="1"/>
    <col min="4" max="4" width="15.5546875" customWidth="1"/>
    <col min="5" max="6" width="14.5546875" customWidth="1"/>
    <col min="7" max="7" width="13.5546875" customWidth="1"/>
    <col min="8" max="8" width="17.88671875" customWidth="1"/>
    <col min="15" max="15" width="10.5546875" bestFit="1" customWidth="1"/>
    <col min="17" max="17" width="9.5546875" bestFit="1" customWidth="1"/>
  </cols>
  <sheetData>
    <row r="1" spans="1:17" ht="20.399999999999999" x14ac:dyDescent="0.35">
      <c r="A1" s="11"/>
      <c r="B1" s="11"/>
      <c r="C1" s="88" t="s">
        <v>54</v>
      </c>
      <c r="D1" s="88"/>
      <c r="E1" s="88"/>
      <c r="F1" s="88"/>
      <c r="G1" s="88"/>
      <c r="H1" s="88"/>
    </row>
    <row r="2" spans="1:17" ht="20.399999999999999" x14ac:dyDescent="0.35">
      <c r="A2" s="11"/>
      <c r="B2" s="11"/>
      <c r="C2" s="88" t="s">
        <v>22</v>
      </c>
      <c r="D2" s="88"/>
      <c r="E2" s="88"/>
      <c r="F2" s="88"/>
      <c r="G2" s="88"/>
      <c r="H2" s="88"/>
    </row>
    <row r="3" spans="1:17" x14ac:dyDescent="0.3">
      <c r="A3" s="11"/>
      <c r="B3" s="11"/>
      <c r="I3" s="2"/>
      <c r="J3" s="2"/>
      <c r="K3" s="2"/>
      <c r="L3" s="2"/>
      <c r="M3" s="2" t="s">
        <v>23</v>
      </c>
      <c r="N3" s="2"/>
      <c r="O3" s="2"/>
    </row>
    <row r="4" spans="1:17" ht="27.6" x14ac:dyDescent="0.3">
      <c r="A4" s="11"/>
      <c r="B4" s="11"/>
      <c r="C4" s="78" t="s">
        <v>18</v>
      </c>
      <c r="D4" s="78" t="s">
        <v>19</v>
      </c>
      <c r="E4" s="79" t="s">
        <v>86</v>
      </c>
      <c r="F4" s="78" t="s">
        <v>15</v>
      </c>
      <c r="G4" s="78" t="s">
        <v>16</v>
      </c>
      <c r="H4" s="78" t="s">
        <v>20</v>
      </c>
      <c r="I4" s="2"/>
      <c r="J4" s="2"/>
      <c r="K4" s="2"/>
      <c r="L4" s="2"/>
      <c r="M4" s="2"/>
      <c r="N4" s="2"/>
      <c r="O4" s="2"/>
    </row>
    <row r="5" spans="1:17" x14ac:dyDescent="0.3">
      <c r="A5" s="11">
        <v>33755</v>
      </c>
      <c r="B5" s="11"/>
      <c r="C5" s="4" t="s">
        <v>0</v>
      </c>
      <c r="D5" s="6">
        <v>1454</v>
      </c>
      <c r="E5" s="6">
        <v>1363</v>
      </c>
      <c r="F5" s="6">
        <v>745.02652259332024</v>
      </c>
      <c r="G5" s="6">
        <v>22.23</v>
      </c>
      <c r="H5" s="6">
        <f>F5*G5/10</f>
        <v>1656.1939597249507</v>
      </c>
      <c r="I5" s="2"/>
      <c r="J5" s="2"/>
      <c r="K5" s="2">
        <f>E5/E20*100%</f>
        <v>2.8487229862475441E-2</v>
      </c>
      <c r="L5" s="2">
        <f>K5*F23</f>
        <v>745.02652259332024</v>
      </c>
      <c r="M5" s="2">
        <v>22.23</v>
      </c>
      <c r="N5" s="2"/>
      <c r="O5" s="13"/>
      <c r="Q5" s="12"/>
    </row>
    <row r="6" spans="1:17" x14ac:dyDescent="0.3">
      <c r="A6" s="11"/>
      <c r="B6" s="11"/>
      <c r="C6" s="4" t="s">
        <v>1</v>
      </c>
      <c r="D6" s="6">
        <v>2095</v>
      </c>
      <c r="E6" s="6">
        <v>3710</v>
      </c>
      <c r="F6" s="6">
        <v>2027.9151862224637</v>
      </c>
      <c r="G6" s="6">
        <v>22.78</v>
      </c>
      <c r="H6" s="6">
        <f t="shared" ref="H6:H19" si="0">F6*G6/10</f>
        <v>4619.5907942147733</v>
      </c>
      <c r="I6" s="2"/>
      <c r="J6" s="2"/>
      <c r="K6" s="2">
        <f>E6/E20*100%</f>
        <v>7.7540442252225894E-2</v>
      </c>
      <c r="L6" s="2">
        <f>K6*F23</f>
        <v>2027.9151862224637</v>
      </c>
      <c r="M6" s="2">
        <v>22.78</v>
      </c>
      <c r="N6" s="2"/>
      <c r="O6" s="2"/>
    </row>
    <row r="7" spans="1:17" x14ac:dyDescent="0.3">
      <c r="A7" s="11"/>
      <c r="B7" s="11"/>
      <c r="C7" s="60" t="s">
        <v>2</v>
      </c>
      <c r="D7" s="61">
        <v>3668</v>
      </c>
      <c r="E7" s="61">
        <v>5465</v>
      </c>
      <c r="F7" s="61">
        <v>2987.2119926430632</v>
      </c>
      <c r="G7" s="61">
        <v>22.45</v>
      </c>
      <c r="H7" s="61">
        <f t="shared" si="0"/>
        <v>6706.290923483677</v>
      </c>
      <c r="I7" s="2"/>
      <c r="J7" s="2"/>
      <c r="K7" s="2">
        <f>E7/E20*100%</f>
        <v>0.11422062450361577</v>
      </c>
      <c r="L7" s="2">
        <f>K7*F23</f>
        <v>2987.2119926430632</v>
      </c>
      <c r="M7" s="2">
        <v>22.45</v>
      </c>
      <c r="N7" s="2"/>
      <c r="O7" s="2"/>
    </row>
    <row r="8" spans="1:17" x14ac:dyDescent="0.3">
      <c r="C8" s="60" t="s">
        <v>3</v>
      </c>
      <c r="D8" s="61">
        <v>1190</v>
      </c>
      <c r="E8" s="61">
        <v>2000</v>
      </c>
      <c r="F8" s="61">
        <v>1093.215733812649</v>
      </c>
      <c r="G8" s="61">
        <v>24.21</v>
      </c>
      <c r="H8" s="61">
        <f t="shared" si="0"/>
        <v>2646.6752915604234</v>
      </c>
      <c r="I8" s="2"/>
      <c r="J8" s="2"/>
      <c r="K8" s="2">
        <f>E8/E20*100%</f>
        <v>4.18007774944614E-2</v>
      </c>
      <c r="L8" s="2">
        <f>K8*F23</f>
        <v>1093.215733812649</v>
      </c>
      <c r="M8" s="2">
        <v>24.21</v>
      </c>
      <c r="N8" s="2"/>
      <c r="O8" s="2"/>
    </row>
    <row r="9" spans="1:17" x14ac:dyDescent="0.3">
      <c r="C9" s="4" t="s">
        <v>4</v>
      </c>
      <c r="D9" s="6">
        <v>4360</v>
      </c>
      <c r="E9" s="6">
        <v>7859</v>
      </c>
      <c r="F9" s="6">
        <v>4295.7912260168041</v>
      </c>
      <c r="G9" s="6">
        <v>23.77</v>
      </c>
      <c r="H9" s="6">
        <f t="shared" si="0"/>
        <v>10211.095744241942</v>
      </c>
      <c r="I9" s="2"/>
      <c r="J9" s="2"/>
      <c r="K9" s="2">
        <f>E9/E20*100%</f>
        <v>0.16425615516448605</v>
      </c>
      <c r="L9" s="2">
        <f>K9*F23</f>
        <v>4295.7912260168041</v>
      </c>
      <c r="M9" s="2">
        <v>23.77</v>
      </c>
      <c r="N9" s="2"/>
      <c r="O9" s="2"/>
    </row>
    <row r="10" spans="1:17" x14ac:dyDescent="0.3">
      <c r="C10" s="4" t="s">
        <v>5</v>
      </c>
      <c r="D10" s="6">
        <v>3643</v>
      </c>
      <c r="E10" s="6">
        <v>3622</v>
      </c>
      <c r="F10" s="6">
        <v>1979.8136939347071</v>
      </c>
      <c r="G10" s="6">
        <v>22.11</v>
      </c>
      <c r="H10" s="6">
        <f t="shared" si="0"/>
        <v>4377.3680772896378</v>
      </c>
      <c r="I10" s="2"/>
      <c r="J10" s="2"/>
      <c r="K10" s="2">
        <f>E10/E20*100%</f>
        <v>7.5701208042469589E-2</v>
      </c>
      <c r="L10" s="2">
        <f>K10*F23</f>
        <v>1979.8136939347071</v>
      </c>
      <c r="M10" s="2">
        <v>22.11</v>
      </c>
      <c r="N10" s="2"/>
      <c r="O10" s="2"/>
    </row>
    <row r="11" spans="1:17" x14ac:dyDescent="0.3">
      <c r="C11" s="4" t="s">
        <v>6</v>
      </c>
      <c r="D11" s="6">
        <v>2450</v>
      </c>
      <c r="E11" s="6">
        <v>2992</v>
      </c>
      <c r="F11" s="6">
        <v>1635.4507377837228</v>
      </c>
      <c r="G11" s="6">
        <v>23.22</v>
      </c>
      <c r="H11" s="6">
        <f t="shared" si="0"/>
        <v>3797.5166131338037</v>
      </c>
      <c r="I11" s="2"/>
      <c r="J11" s="2"/>
      <c r="K11" s="2">
        <f>E11/E20*100%</f>
        <v>6.2533963131714249E-2</v>
      </c>
      <c r="L11" s="2">
        <f>K11*F23</f>
        <v>1635.4507377837228</v>
      </c>
      <c r="M11" s="2">
        <v>23.22</v>
      </c>
      <c r="N11" s="2"/>
      <c r="O11" s="2"/>
    </row>
    <row r="12" spans="1:17" x14ac:dyDescent="0.3">
      <c r="C12" s="4" t="s">
        <v>7</v>
      </c>
      <c r="D12" s="6">
        <v>1724</v>
      </c>
      <c r="E12" s="6">
        <v>2035</v>
      </c>
      <c r="F12" s="6">
        <v>1112.3470091543702</v>
      </c>
      <c r="G12" s="6">
        <v>22.66</v>
      </c>
      <c r="H12" s="6">
        <f t="shared" si="0"/>
        <v>2520.5783227438028</v>
      </c>
      <c r="I12" s="2"/>
      <c r="J12" s="2"/>
      <c r="K12" s="2">
        <f>E12/E20*100%</f>
        <v>4.2532291100614468E-2</v>
      </c>
      <c r="L12" s="2">
        <f>K12*F23</f>
        <v>1112.3470091543702</v>
      </c>
      <c r="M12" s="2">
        <v>22.66</v>
      </c>
      <c r="N12" s="2"/>
      <c r="O12" s="2"/>
    </row>
    <row r="13" spans="1:17" x14ac:dyDescent="0.3">
      <c r="C13" s="4" t="s">
        <v>8</v>
      </c>
      <c r="D13" s="6">
        <v>2856</v>
      </c>
      <c r="E13" s="6">
        <v>2312</v>
      </c>
      <c r="F13" s="6">
        <v>1263.7573882874221</v>
      </c>
      <c r="G13" s="6">
        <v>28.43</v>
      </c>
      <c r="H13" s="6">
        <f t="shared" si="0"/>
        <v>3592.8622549011407</v>
      </c>
      <c r="I13" s="2"/>
      <c r="J13" s="2"/>
      <c r="K13" s="2">
        <f>E13/E20*100%</f>
        <v>4.8321698783597378E-2</v>
      </c>
      <c r="L13" s="2">
        <f>K13*F23</f>
        <v>1263.7573882874221</v>
      </c>
      <c r="M13" s="2">
        <v>28.43</v>
      </c>
      <c r="N13" s="2"/>
      <c r="O13" s="2"/>
    </row>
    <row r="14" spans="1:17" x14ac:dyDescent="0.3">
      <c r="C14" s="4" t="s">
        <v>9</v>
      </c>
      <c r="D14" s="6">
        <v>1379.54</v>
      </c>
      <c r="E14" s="6">
        <v>2617</v>
      </c>
      <c r="F14" s="6">
        <v>1430.4727876938512</v>
      </c>
      <c r="G14" s="6">
        <v>25.33</v>
      </c>
      <c r="H14" s="6">
        <f t="shared" si="0"/>
        <v>3623.3875712285248</v>
      </c>
      <c r="I14" s="2"/>
      <c r="J14" s="2"/>
      <c r="K14" s="2">
        <f>E14/E20*100%</f>
        <v>5.4696317351502738E-2</v>
      </c>
      <c r="L14" s="2">
        <f>K14*F23</f>
        <v>1430.4727876938512</v>
      </c>
      <c r="M14" s="2">
        <v>25.33</v>
      </c>
      <c r="N14" s="2"/>
      <c r="O14" s="2"/>
    </row>
    <row r="15" spans="1:17" x14ac:dyDescent="0.3">
      <c r="C15" s="4" t="s">
        <v>10</v>
      </c>
      <c r="D15" s="6">
        <v>2360</v>
      </c>
      <c r="E15" s="6">
        <v>3669</v>
      </c>
      <c r="F15" s="6">
        <v>2005.5042636793044</v>
      </c>
      <c r="G15" s="6">
        <v>28.21</v>
      </c>
      <c r="H15" s="6">
        <f t="shared" si="0"/>
        <v>5657.5275278393183</v>
      </c>
      <c r="I15" s="2"/>
      <c r="J15" s="2"/>
      <c r="K15" s="2">
        <f>E15/E20*100%</f>
        <v>7.6683526313589434E-2</v>
      </c>
      <c r="L15" s="2">
        <f>K15*F23</f>
        <v>2005.5042636793044</v>
      </c>
      <c r="M15" s="2">
        <v>28.21</v>
      </c>
      <c r="N15" s="2"/>
      <c r="O15" s="2"/>
    </row>
    <row r="16" spans="1:17" x14ac:dyDescent="0.3">
      <c r="C16" s="4" t="s">
        <v>11</v>
      </c>
      <c r="D16" s="6">
        <v>903</v>
      </c>
      <c r="E16" s="6">
        <v>1968</v>
      </c>
      <c r="F16" s="6">
        <v>1075.7242820716465</v>
      </c>
      <c r="G16" s="6">
        <v>26.34</v>
      </c>
      <c r="H16" s="6">
        <f t="shared" si="0"/>
        <v>2833.4577589767168</v>
      </c>
      <c r="I16" s="2"/>
      <c r="J16" s="2"/>
      <c r="K16" s="2">
        <f>E16/E20*100%</f>
        <v>4.1131965054550017E-2</v>
      </c>
      <c r="L16" s="2">
        <f>K16*F23</f>
        <v>1075.7242820716465</v>
      </c>
      <c r="M16" s="2">
        <v>26.34</v>
      </c>
      <c r="N16" s="2"/>
      <c r="O16" s="2"/>
    </row>
    <row r="17" spans="3:15" x14ac:dyDescent="0.3">
      <c r="C17" s="4" t="s">
        <v>12</v>
      </c>
      <c r="D17" s="6">
        <v>2568</v>
      </c>
      <c r="E17" s="6">
        <v>1418</v>
      </c>
      <c r="F17" s="6">
        <v>775.08995527316802</v>
      </c>
      <c r="G17" s="6">
        <v>24.32</v>
      </c>
      <c r="H17" s="6">
        <f t="shared" si="0"/>
        <v>1885.0187712243446</v>
      </c>
      <c r="I17" s="2"/>
      <c r="J17" s="2"/>
      <c r="K17" s="2">
        <f>E17/E20*100%</f>
        <v>2.963675124357313E-2</v>
      </c>
      <c r="L17" s="2">
        <f>K17*F23</f>
        <v>775.08995527316802</v>
      </c>
      <c r="M17" s="2">
        <v>24.32</v>
      </c>
      <c r="N17" s="2"/>
      <c r="O17" s="2"/>
    </row>
    <row r="18" spans="3:15" x14ac:dyDescent="0.3">
      <c r="C18" s="4" t="s">
        <v>13</v>
      </c>
      <c r="D18" s="6">
        <v>1501</v>
      </c>
      <c r="E18" s="6">
        <v>4087</v>
      </c>
      <c r="F18" s="6">
        <v>2233.9863520461481</v>
      </c>
      <c r="G18" s="6">
        <v>26.34</v>
      </c>
      <c r="H18" s="6">
        <f t="shared" si="0"/>
        <v>5884.3200512895546</v>
      </c>
      <c r="I18" s="2"/>
      <c r="J18" s="2"/>
      <c r="K18" s="2">
        <f>E18/E20*100%</f>
        <v>8.5419888809931871E-2</v>
      </c>
      <c r="L18" s="2">
        <f>K18*F23</f>
        <v>2233.9863520461481</v>
      </c>
      <c r="M18" s="2">
        <v>26.34</v>
      </c>
      <c r="N18" s="2"/>
      <c r="O18" s="2"/>
    </row>
    <row r="19" spans="3:15" x14ac:dyDescent="0.3">
      <c r="C19" s="4" t="s">
        <v>14</v>
      </c>
      <c r="D19" s="6">
        <v>1503</v>
      </c>
      <c r="E19" s="6">
        <v>2729</v>
      </c>
      <c r="F19" s="6">
        <v>1491.6928687873594</v>
      </c>
      <c r="G19" s="6">
        <v>25.34</v>
      </c>
      <c r="H19" s="6">
        <f t="shared" si="0"/>
        <v>3779.9497295071692</v>
      </c>
      <c r="I19" s="2"/>
      <c r="J19" s="2"/>
      <c r="K19" s="2">
        <f>E19/E20*100%</f>
        <v>5.7037160891192575E-2</v>
      </c>
      <c r="L19" s="2">
        <f>K19*F23</f>
        <v>1491.6928687873594</v>
      </c>
      <c r="M19" s="2">
        <v>25.34</v>
      </c>
      <c r="N19" s="2"/>
      <c r="O19" s="2"/>
    </row>
    <row r="20" spans="3:15" x14ac:dyDescent="0.3">
      <c r="C20" s="5" t="s">
        <v>17</v>
      </c>
      <c r="D20" s="8">
        <f>SUM(D5:D19)</f>
        <v>33654.54</v>
      </c>
      <c r="E20" s="8">
        <v>47846</v>
      </c>
      <c r="F20" s="83">
        <f>SUM(F5:F19)</f>
        <v>26153</v>
      </c>
      <c r="G20" s="8">
        <f>AVERAGE(G5:G19)</f>
        <v>24.515999999999995</v>
      </c>
      <c r="H20" s="8">
        <f>F20*G20/10</f>
        <v>64116.694799999983</v>
      </c>
      <c r="I20" s="2"/>
      <c r="J20" s="2"/>
      <c r="K20" s="2"/>
      <c r="L20" s="2">
        <f>SUM(L5:L19)</f>
        <v>26153</v>
      </c>
      <c r="M20" s="2">
        <f>AVERAGE(M5:M19)</f>
        <v>24.515999999999995</v>
      </c>
      <c r="N20" s="2"/>
      <c r="O20" s="2"/>
    </row>
    <row r="21" spans="3:15" x14ac:dyDescent="0.3">
      <c r="E21" s="81"/>
      <c r="F21" s="81"/>
      <c r="G21" s="81"/>
      <c r="H21" s="81"/>
      <c r="I21" s="2"/>
      <c r="J21" s="2"/>
      <c r="K21" s="2"/>
      <c r="L21" s="2"/>
      <c r="M21" s="2"/>
      <c r="N21" s="2"/>
      <c r="O21" s="2"/>
    </row>
    <row r="22" spans="3:15" x14ac:dyDescent="0.3">
      <c r="C22" s="86" t="s">
        <v>95</v>
      </c>
      <c r="D22" s="9"/>
      <c r="E22" s="11"/>
      <c r="F22" s="1"/>
      <c r="G22" s="1"/>
      <c r="H22" s="1"/>
      <c r="I22" s="2"/>
      <c r="J22" s="2"/>
      <c r="K22" s="2"/>
      <c r="L22" s="2"/>
      <c r="M22" s="2"/>
      <c r="N22" s="2"/>
      <c r="O22" s="2"/>
    </row>
    <row r="23" spans="3:15" ht="12.6" customHeight="1" x14ac:dyDescent="0.3">
      <c r="C23" s="86" t="s">
        <v>94</v>
      </c>
      <c r="D23" s="9"/>
      <c r="E23" s="11"/>
      <c r="F23" s="1">
        <v>26153</v>
      </c>
      <c r="G23" s="38">
        <f>AVERAGE(G5:G19)</f>
        <v>24.515999999999995</v>
      </c>
      <c r="H23" s="14">
        <f>F23*G23/10</f>
        <v>64116.694799999983</v>
      </c>
      <c r="I23" s="2"/>
      <c r="J23" s="2"/>
      <c r="K23" s="2"/>
      <c r="L23" s="2"/>
      <c r="M23" s="37">
        <f>AVERAGE(M5:M19)</f>
        <v>24.515999999999995</v>
      </c>
      <c r="N23" s="2">
        <v>23.65</v>
      </c>
      <c r="O23" s="2"/>
    </row>
    <row r="24" spans="3:15" x14ac:dyDescent="0.3">
      <c r="C24" s="86" t="s">
        <v>93</v>
      </c>
      <c r="D24" s="9"/>
      <c r="E24" s="11"/>
      <c r="F24" s="1">
        <v>26153</v>
      </c>
      <c r="G24" s="1">
        <v>26.030000000000005</v>
      </c>
      <c r="H24" s="1">
        <v>64117</v>
      </c>
      <c r="I24" s="2"/>
      <c r="J24" s="2"/>
      <c r="K24" s="2"/>
      <c r="L24" s="2"/>
      <c r="M24" s="2"/>
      <c r="N24" s="2"/>
      <c r="O24" s="2"/>
    </row>
    <row r="25" spans="3:15" x14ac:dyDescent="0.3">
      <c r="E25" s="11"/>
      <c r="F25" s="1"/>
      <c r="G25" s="39">
        <f>H24/F24*10</f>
        <v>24.516116697893167</v>
      </c>
      <c r="H25" s="1"/>
      <c r="I25" s="2"/>
      <c r="J25" s="2"/>
      <c r="K25" s="2"/>
      <c r="L25" s="2"/>
      <c r="M25" s="2"/>
      <c r="N25" s="2"/>
      <c r="O25" s="2"/>
    </row>
    <row r="26" spans="3:15" x14ac:dyDescent="0.3">
      <c r="E26" s="11"/>
      <c r="F26" s="1"/>
      <c r="G26" s="1"/>
      <c r="H26" s="1"/>
      <c r="I26" s="2">
        <f>F23-F20</f>
        <v>0</v>
      </c>
      <c r="J26" s="2"/>
      <c r="K26" s="2"/>
      <c r="L26" s="2"/>
      <c r="M26" s="2"/>
      <c r="N26" s="2"/>
      <c r="O26" s="2"/>
    </row>
    <row r="27" spans="3:15" x14ac:dyDescent="0.3">
      <c r="E27" s="11"/>
      <c r="F27" s="1">
        <f>F23/15</f>
        <v>1743.5333333333333</v>
      </c>
      <c r="G27" s="1"/>
      <c r="H27" s="1"/>
      <c r="I27" s="2"/>
      <c r="J27" s="2"/>
      <c r="K27" s="2"/>
      <c r="L27" s="2"/>
      <c r="M27" s="2"/>
      <c r="N27" s="2"/>
      <c r="O27" s="2"/>
    </row>
    <row r="28" spans="3:15" x14ac:dyDescent="0.3">
      <c r="F28" s="77"/>
      <c r="G28" s="77"/>
      <c r="H28" s="77"/>
      <c r="I28" s="2"/>
      <c r="J28" s="2"/>
      <c r="K28" s="2"/>
      <c r="L28" s="2"/>
      <c r="M28" s="2"/>
      <c r="N28" s="2"/>
      <c r="O28" s="2"/>
    </row>
    <row r="29" spans="3:15" x14ac:dyDescent="0.3">
      <c r="F29" s="77"/>
      <c r="G29" s="77"/>
      <c r="H29" s="77"/>
    </row>
    <row r="30" spans="3:15" x14ac:dyDescent="0.3">
      <c r="E30">
        <v>1363</v>
      </c>
    </row>
    <row r="31" spans="3:15" x14ac:dyDescent="0.3">
      <c r="E31">
        <v>3710</v>
      </c>
    </row>
    <row r="32" spans="3:15" x14ac:dyDescent="0.3">
      <c r="E32">
        <v>5465</v>
      </c>
    </row>
    <row r="33" spans="5:5" x14ac:dyDescent="0.3">
      <c r="E33">
        <v>2000</v>
      </c>
    </row>
    <row r="34" spans="5:5" x14ac:dyDescent="0.3">
      <c r="E34">
        <v>7859</v>
      </c>
    </row>
    <row r="35" spans="5:5" x14ac:dyDescent="0.3">
      <c r="E35">
        <v>3622</v>
      </c>
    </row>
    <row r="36" spans="5:5" x14ac:dyDescent="0.3">
      <c r="E36">
        <v>2992</v>
      </c>
    </row>
    <row r="37" spans="5:5" x14ac:dyDescent="0.3">
      <c r="E37">
        <v>2035</v>
      </c>
    </row>
    <row r="38" spans="5:5" x14ac:dyDescent="0.3">
      <c r="E38">
        <v>2312</v>
      </c>
    </row>
    <row r="39" spans="5:5" x14ac:dyDescent="0.3">
      <c r="E39">
        <v>2617</v>
      </c>
    </row>
    <row r="40" spans="5:5" x14ac:dyDescent="0.3">
      <c r="E40">
        <v>3669</v>
      </c>
    </row>
    <row r="41" spans="5:5" x14ac:dyDescent="0.3">
      <c r="E41">
        <v>1968</v>
      </c>
    </row>
    <row r="42" spans="5:5" x14ac:dyDescent="0.3">
      <c r="E42">
        <v>1418</v>
      </c>
    </row>
    <row r="43" spans="5:5" x14ac:dyDescent="0.3">
      <c r="E43">
        <v>4087</v>
      </c>
    </row>
    <row r="44" spans="5:5" x14ac:dyDescent="0.3">
      <c r="E44">
        <v>2729</v>
      </c>
    </row>
    <row r="45" spans="5:5" x14ac:dyDescent="0.3">
      <c r="E45">
        <v>47846</v>
      </c>
    </row>
  </sheetData>
  <mergeCells count="2">
    <mergeCell ref="C1:H1"/>
    <mergeCell ref="C2:H2"/>
  </mergeCells>
  <printOptions horizontalCentered="1"/>
  <pageMargins left="0.70866141732283472" right="0.70866141732283472" top="0.74803149606299213" bottom="0.74803149606299213" header="0.31496062992125984" footer="0.31496062992125984"/>
  <pageSetup paperSize="14" scale="130" orientation="landscape" horizontalDpi="0" verticalDpi="0" r:id="rId1"/>
  <rowBreaks count="1" manualBreakCount="1">
    <brk id="31" min="2" max="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CD8FB-EFC2-44A7-8191-EEDB38CF4021}">
  <dimension ref="A1:S46"/>
  <sheetViews>
    <sheetView tabSelected="1" view="pageBreakPreview" topLeftCell="C1" zoomScaleNormal="100" zoomScaleSheetLayoutView="100" workbookViewId="0">
      <selection activeCell="G21" sqref="G21"/>
    </sheetView>
  </sheetViews>
  <sheetFormatPr defaultColWidth="9.109375" defaultRowHeight="14.4" x14ac:dyDescent="0.3"/>
  <cols>
    <col min="1" max="2" width="0" hidden="1" customWidth="1"/>
    <col min="3" max="3" width="48.33203125" customWidth="1"/>
    <col min="4" max="4" width="33.5546875" hidden="1" customWidth="1"/>
    <col min="5" max="5" width="19.44140625" customWidth="1"/>
    <col min="6" max="6" width="13.5546875" customWidth="1"/>
    <col min="7" max="7" width="17.88671875" customWidth="1"/>
    <col min="14" max="14" width="10.5546875" bestFit="1" customWidth="1"/>
    <col min="16" max="16" width="9.5546875" bestFit="1" customWidth="1"/>
  </cols>
  <sheetData>
    <row r="1" spans="1:19" ht="20.399999999999999" x14ac:dyDescent="0.35">
      <c r="A1" s="11"/>
      <c r="B1" s="11"/>
      <c r="C1" s="88" t="s">
        <v>82</v>
      </c>
      <c r="D1" s="88"/>
      <c r="E1" s="88"/>
      <c r="F1" s="88"/>
      <c r="G1" s="88"/>
    </row>
    <row r="2" spans="1:19" ht="20.399999999999999" x14ac:dyDescent="0.35">
      <c r="A2" s="11"/>
      <c r="B2" s="11"/>
      <c r="C2" s="88" t="s">
        <v>88</v>
      </c>
      <c r="D2" s="88"/>
      <c r="E2" s="88"/>
      <c r="F2" s="88"/>
      <c r="G2" s="88"/>
    </row>
    <row r="3" spans="1:19" ht="20.399999999999999" x14ac:dyDescent="0.35">
      <c r="A3" s="11"/>
      <c r="B3" s="11"/>
      <c r="C3" s="88" t="s">
        <v>22</v>
      </c>
      <c r="D3" s="88"/>
      <c r="E3" s="88"/>
      <c r="F3" s="88"/>
      <c r="G3" s="88"/>
    </row>
    <row r="4" spans="1:19" x14ac:dyDescent="0.3">
      <c r="A4" s="11"/>
      <c r="B4" s="11"/>
      <c r="H4" s="2"/>
      <c r="I4" s="2"/>
      <c r="J4" s="2"/>
      <c r="K4" s="2"/>
      <c r="L4" s="2" t="s">
        <v>23</v>
      </c>
      <c r="M4" s="2"/>
      <c r="N4" s="2"/>
    </row>
    <row r="5" spans="1:19" x14ac:dyDescent="0.3">
      <c r="A5" s="11"/>
      <c r="B5" s="11"/>
      <c r="C5" s="78" t="s">
        <v>18</v>
      </c>
      <c r="D5" s="79" t="s">
        <v>86</v>
      </c>
      <c r="E5" s="78" t="s">
        <v>15</v>
      </c>
      <c r="F5" s="78" t="s">
        <v>16</v>
      </c>
      <c r="G5" s="78" t="s">
        <v>20</v>
      </c>
      <c r="H5" s="2"/>
      <c r="I5" s="2"/>
      <c r="J5" s="2"/>
      <c r="K5" s="2"/>
      <c r="L5" s="2"/>
      <c r="M5" s="2"/>
      <c r="N5" s="2"/>
    </row>
    <row r="6" spans="1:19" x14ac:dyDescent="0.3">
      <c r="A6" s="11">
        <v>33755</v>
      </c>
      <c r="B6" s="11"/>
      <c r="C6" s="4" t="s">
        <v>0</v>
      </c>
      <c r="D6" s="6">
        <v>1363</v>
      </c>
      <c r="E6" s="84">
        <v>622.41748526522588</v>
      </c>
      <c r="F6" s="6">
        <v>22.23</v>
      </c>
      <c r="G6" s="6">
        <f>E6*F6/10</f>
        <v>1383.6340697445971</v>
      </c>
      <c r="H6" s="2"/>
      <c r="I6" s="2"/>
      <c r="J6" s="2">
        <f>D6/D21*100%</f>
        <v>2.8487229862475441E-2</v>
      </c>
      <c r="K6" s="2">
        <f>J6*E24</f>
        <v>622.41748526522588</v>
      </c>
      <c r="L6" s="2">
        <v>22.23</v>
      </c>
      <c r="M6" s="2"/>
      <c r="N6">
        <v>383</v>
      </c>
      <c r="O6">
        <v>241</v>
      </c>
      <c r="P6">
        <v>416</v>
      </c>
      <c r="Q6">
        <v>0</v>
      </c>
      <c r="R6">
        <v>0</v>
      </c>
      <c r="S6">
        <f>SUM(N6:R6)</f>
        <v>1040</v>
      </c>
    </row>
    <row r="7" spans="1:19" x14ac:dyDescent="0.3">
      <c r="A7" s="11"/>
      <c r="B7" s="11"/>
      <c r="C7" s="4" t="s">
        <v>1</v>
      </c>
      <c r="D7" s="6">
        <v>3710</v>
      </c>
      <c r="E7" s="84">
        <v>1694.1811227688836</v>
      </c>
      <c r="F7" s="6">
        <v>22.78</v>
      </c>
      <c r="G7" s="6">
        <f t="shared" ref="G7:G20" si="0">E7*F7/10</f>
        <v>3859.3445976675166</v>
      </c>
      <c r="H7" s="2"/>
      <c r="I7" s="2"/>
      <c r="J7" s="2">
        <f>D7/D21*100%</f>
        <v>7.7540442252225894E-2</v>
      </c>
      <c r="K7" s="2">
        <f>J7*E24</f>
        <v>1694.1811227688836</v>
      </c>
      <c r="L7" s="2">
        <v>22.78</v>
      </c>
      <c r="M7" s="2"/>
      <c r="N7">
        <v>0</v>
      </c>
      <c r="O7">
        <v>1416</v>
      </c>
      <c r="P7">
        <v>2314</v>
      </c>
      <c r="Q7">
        <v>0</v>
      </c>
      <c r="R7">
        <v>0</v>
      </c>
      <c r="S7">
        <f t="shared" ref="S7:S20" si="1">SUM(N7:R7)</f>
        <v>3730</v>
      </c>
    </row>
    <row r="8" spans="1:19" x14ac:dyDescent="0.3">
      <c r="A8" s="11"/>
      <c r="B8" s="11"/>
      <c r="C8" s="60" t="s">
        <v>2</v>
      </c>
      <c r="D8" s="61">
        <v>5465</v>
      </c>
      <c r="E8" s="84">
        <v>2495.6064247795007</v>
      </c>
      <c r="F8" s="61">
        <v>22.45</v>
      </c>
      <c r="G8" s="61">
        <f t="shared" si="0"/>
        <v>5602.6364236299787</v>
      </c>
      <c r="H8" s="2"/>
      <c r="I8" s="2"/>
      <c r="J8" s="2">
        <f>D8/D21*100%</f>
        <v>0.11422062450361577</v>
      </c>
      <c r="K8" s="2">
        <f>J8*E24</f>
        <v>2495.6064247795007</v>
      </c>
      <c r="L8" s="2">
        <v>22.45</v>
      </c>
      <c r="M8" s="2"/>
      <c r="N8">
        <v>495</v>
      </c>
      <c r="O8">
        <v>2200</v>
      </c>
      <c r="P8">
        <v>1344</v>
      </c>
      <c r="Q8">
        <v>0</v>
      </c>
      <c r="R8">
        <v>0</v>
      </c>
      <c r="S8">
        <f t="shared" si="1"/>
        <v>4039</v>
      </c>
    </row>
    <row r="9" spans="1:19" x14ac:dyDescent="0.3">
      <c r="C9" s="60" t="s">
        <v>3</v>
      </c>
      <c r="D9" s="61">
        <v>2000</v>
      </c>
      <c r="E9" s="84">
        <v>913.30518747648716</v>
      </c>
      <c r="F9" s="61">
        <v>24.21</v>
      </c>
      <c r="G9" s="61">
        <f t="shared" si="0"/>
        <v>2211.1118588805757</v>
      </c>
      <c r="H9" s="2"/>
      <c r="I9" s="2"/>
      <c r="J9" s="2">
        <f>D9/D21*100%</f>
        <v>4.18007774944614E-2</v>
      </c>
      <c r="K9" s="2">
        <f>J9*E24</f>
        <v>913.30518747648716</v>
      </c>
      <c r="L9" s="2">
        <v>24.21</v>
      </c>
      <c r="M9" s="2"/>
      <c r="N9">
        <v>0</v>
      </c>
      <c r="O9">
        <v>663</v>
      </c>
      <c r="P9">
        <v>798</v>
      </c>
      <c r="Q9">
        <v>0</v>
      </c>
      <c r="R9">
        <v>90</v>
      </c>
      <c r="S9">
        <f t="shared" si="1"/>
        <v>1551</v>
      </c>
    </row>
    <row r="10" spans="1:19" x14ac:dyDescent="0.3">
      <c r="C10" s="4" t="s">
        <v>4</v>
      </c>
      <c r="D10" s="6">
        <v>7859</v>
      </c>
      <c r="E10" s="84">
        <v>3588.8327341888557</v>
      </c>
      <c r="F10" s="6">
        <v>23.77</v>
      </c>
      <c r="G10" s="6">
        <f t="shared" si="0"/>
        <v>8530.6554091669095</v>
      </c>
      <c r="H10" s="2"/>
      <c r="I10" s="2"/>
      <c r="J10" s="2">
        <f>D10/D21*100%</f>
        <v>0.16425615516448605</v>
      </c>
      <c r="K10" s="2">
        <f>J10*E24</f>
        <v>3588.8327341888557</v>
      </c>
      <c r="L10" s="2">
        <v>23.77</v>
      </c>
      <c r="M10" s="2"/>
      <c r="N10">
        <v>0</v>
      </c>
      <c r="O10">
        <v>859</v>
      </c>
      <c r="P10">
        <v>4299</v>
      </c>
      <c r="Q10">
        <v>0</v>
      </c>
      <c r="R10">
        <v>0</v>
      </c>
      <c r="S10">
        <f t="shared" si="1"/>
        <v>5158</v>
      </c>
    </row>
    <row r="11" spans="1:19" x14ac:dyDescent="0.3">
      <c r="C11" s="4" t="s">
        <v>5</v>
      </c>
      <c r="D11" s="6">
        <v>3622</v>
      </c>
      <c r="E11" s="84">
        <v>1653.9956945199181</v>
      </c>
      <c r="F11" s="6">
        <v>22.11</v>
      </c>
      <c r="G11" s="6">
        <f t="shared" si="0"/>
        <v>3656.9844805835392</v>
      </c>
      <c r="H11" s="2"/>
      <c r="I11" s="2"/>
      <c r="J11" s="2">
        <f>D11/D21*100%</f>
        <v>7.5701208042469589E-2</v>
      </c>
      <c r="K11" s="2">
        <f>J11*E24</f>
        <v>1653.9956945199181</v>
      </c>
      <c r="L11" s="2">
        <v>22.11</v>
      </c>
      <c r="M11" s="2"/>
      <c r="N11">
        <v>80</v>
      </c>
      <c r="O11">
        <v>1607</v>
      </c>
      <c r="P11">
        <v>1018</v>
      </c>
      <c r="Q11">
        <v>903</v>
      </c>
      <c r="R11">
        <v>0</v>
      </c>
      <c r="S11">
        <f t="shared" si="1"/>
        <v>3608</v>
      </c>
    </row>
    <row r="12" spans="1:19" x14ac:dyDescent="0.3">
      <c r="C12" s="4" t="s">
        <v>6</v>
      </c>
      <c r="D12" s="6">
        <v>2992</v>
      </c>
      <c r="E12" s="84">
        <v>1366.3045604648246</v>
      </c>
      <c r="F12" s="6">
        <v>23.22</v>
      </c>
      <c r="G12" s="6">
        <f t="shared" si="0"/>
        <v>3172.5591893993228</v>
      </c>
      <c r="H12" s="2"/>
      <c r="I12" s="2"/>
      <c r="J12" s="2">
        <f>D12/D21*100%</f>
        <v>6.2533963131714249E-2</v>
      </c>
      <c r="K12" s="2">
        <f>J12*E24</f>
        <v>1366.3045604648246</v>
      </c>
      <c r="L12" s="2">
        <v>23.22</v>
      </c>
      <c r="M12" s="2"/>
      <c r="N12">
        <v>0</v>
      </c>
      <c r="O12">
        <v>1515</v>
      </c>
      <c r="P12">
        <v>2100</v>
      </c>
      <c r="Q12">
        <v>0</v>
      </c>
      <c r="R12">
        <v>0</v>
      </c>
      <c r="S12">
        <f t="shared" si="1"/>
        <v>3615</v>
      </c>
    </row>
    <row r="13" spans="1:19" x14ac:dyDescent="0.3">
      <c r="C13" s="4" t="s">
        <v>7</v>
      </c>
      <c r="D13" s="6">
        <v>2035</v>
      </c>
      <c r="E13" s="84">
        <v>929.28802825732555</v>
      </c>
      <c r="F13" s="6">
        <v>22.66</v>
      </c>
      <c r="G13" s="6">
        <f t="shared" si="0"/>
        <v>2105.7666720310999</v>
      </c>
      <c r="H13" s="2"/>
      <c r="I13" s="2"/>
      <c r="J13" s="2">
        <f>D13/D21*100%</f>
        <v>4.2532291100614468E-2</v>
      </c>
      <c r="K13" s="2">
        <f>J13*E24</f>
        <v>929.28802825732555</v>
      </c>
      <c r="L13" s="2">
        <v>22.66</v>
      </c>
      <c r="M13" s="2"/>
      <c r="N13">
        <v>742</v>
      </c>
      <c r="O13">
        <v>812</v>
      </c>
      <c r="P13">
        <v>420</v>
      </c>
      <c r="Q13">
        <v>0</v>
      </c>
      <c r="R13">
        <v>2</v>
      </c>
      <c r="S13">
        <f t="shared" si="1"/>
        <v>1976</v>
      </c>
    </row>
    <row r="14" spans="1:19" x14ac:dyDescent="0.3">
      <c r="C14" s="4" t="s">
        <v>8</v>
      </c>
      <c r="D14" s="6">
        <v>2312</v>
      </c>
      <c r="E14" s="84">
        <v>1055.7807967228191</v>
      </c>
      <c r="F14" s="6">
        <v>28.43</v>
      </c>
      <c r="G14" s="6">
        <f t="shared" si="0"/>
        <v>3001.5848050829745</v>
      </c>
      <c r="H14" s="2"/>
      <c r="I14" s="2"/>
      <c r="J14" s="2">
        <f>D14/D21*100%</f>
        <v>4.8321698783597378E-2</v>
      </c>
      <c r="K14" s="2">
        <f>J14*E24</f>
        <v>1055.7807967228191</v>
      </c>
      <c r="L14" s="2">
        <v>28.43</v>
      </c>
      <c r="M14" s="2"/>
      <c r="N14">
        <v>0</v>
      </c>
      <c r="O14">
        <v>290</v>
      </c>
      <c r="P14">
        <v>584</v>
      </c>
      <c r="Q14">
        <v>0</v>
      </c>
      <c r="R14">
        <v>227</v>
      </c>
      <c r="S14">
        <f t="shared" si="1"/>
        <v>1101</v>
      </c>
    </row>
    <row r="15" spans="1:19" x14ac:dyDescent="0.3">
      <c r="C15" s="4" t="s">
        <v>9</v>
      </c>
      <c r="D15" s="6">
        <v>2617</v>
      </c>
      <c r="E15" s="84">
        <v>1195.0598378129832</v>
      </c>
      <c r="F15" s="6">
        <v>25.33</v>
      </c>
      <c r="G15" s="6">
        <f t="shared" si="0"/>
        <v>3027.0865691802865</v>
      </c>
      <c r="H15" s="2"/>
      <c r="I15" s="2"/>
      <c r="J15" s="2">
        <f>D15/D21*100%</f>
        <v>5.4696317351502738E-2</v>
      </c>
      <c r="K15" s="2">
        <f>J15*E24</f>
        <v>1195.0598378129832</v>
      </c>
      <c r="L15" s="2">
        <v>25.33</v>
      </c>
      <c r="M15" s="2"/>
      <c r="N15">
        <v>0</v>
      </c>
      <c r="O15">
        <v>795</v>
      </c>
      <c r="P15">
        <v>1233</v>
      </c>
      <c r="Q15">
        <v>0</v>
      </c>
      <c r="R15">
        <v>0</v>
      </c>
      <c r="S15">
        <f t="shared" si="1"/>
        <v>2028</v>
      </c>
    </row>
    <row r="16" spans="1:19" x14ac:dyDescent="0.3">
      <c r="C16" s="4" t="s">
        <v>10</v>
      </c>
      <c r="D16" s="6">
        <v>3669</v>
      </c>
      <c r="E16" s="84">
        <v>1675.4583664256156</v>
      </c>
      <c r="F16" s="6">
        <v>28.21</v>
      </c>
      <c r="G16" s="6">
        <f t="shared" si="0"/>
        <v>4726.468051686662</v>
      </c>
      <c r="H16" s="2"/>
      <c r="I16" s="2"/>
      <c r="J16" s="2">
        <f>D16/D21*100%</f>
        <v>7.6683526313589434E-2</v>
      </c>
      <c r="K16" s="2">
        <f>J16*E24</f>
        <v>1675.4583664256156</v>
      </c>
      <c r="L16" s="2">
        <v>28.21</v>
      </c>
      <c r="M16" s="2"/>
      <c r="N16">
        <v>756</v>
      </c>
      <c r="O16">
        <v>983</v>
      </c>
      <c r="P16">
        <v>885</v>
      </c>
      <c r="Q16">
        <v>0</v>
      </c>
      <c r="R16">
        <v>0</v>
      </c>
      <c r="S16">
        <f t="shared" si="1"/>
        <v>2624</v>
      </c>
    </row>
    <row r="17" spans="3:19" x14ac:dyDescent="0.3">
      <c r="C17" s="4" t="s">
        <v>11</v>
      </c>
      <c r="D17" s="6">
        <v>1968</v>
      </c>
      <c r="E17" s="84">
        <v>898.69230447686334</v>
      </c>
      <c r="F17" s="6">
        <v>26.34</v>
      </c>
      <c r="G17" s="6">
        <f t="shared" si="0"/>
        <v>2367.1555299920578</v>
      </c>
      <c r="H17" s="2"/>
      <c r="I17" s="2"/>
      <c r="J17" s="2">
        <f>D17/D21*100%</f>
        <v>4.1131965054550017E-2</v>
      </c>
      <c r="K17" s="2">
        <f>J17*E24</f>
        <v>898.69230447686334</v>
      </c>
      <c r="L17" s="2">
        <v>26.34</v>
      </c>
      <c r="M17" s="2"/>
      <c r="N17">
        <v>0</v>
      </c>
      <c r="O17">
        <v>1225</v>
      </c>
      <c r="P17">
        <v>584</v>
      </c>
      <c r="Q17">
        <v>0</v>
      </c>
      <c r="R17">
        <v>0</v>
      </c>
      <c r="S17">
        <f t="shared" si="1"/>
        <v>1809</v>
      </c>
    </row>
    <row r="18" spans="3:19" x14ac:dyDescent="0.3">
      <c r="C18" s="4" t="s">
        <v>12</v>
      </c>
      <c r="D18" s="6">
        <v>1418</v>
      </c>
      <c r="E18" s="84">
        <v>647.53337792082937</v>
      </c>
      <c r="F18" s="6">
        <v>24.32</v>
      </c>
      <c r="G18" s="6">
        <f t="shared" si="0"/>
        <v>1574.8011751034569</v>
      </c>
      <c r="H18" s="2"/>
      <c r="I18" s="2"/>
      <c r="J18" s="2">
        <f>D18/D21*100%</f>
        <v>2.963675124357313E-2</v>
      </c>
      <c r="K18" s="2">
        <f>J18*E24</f>
        <v>647.53337792082937</v>
      </c>
      <c r="L18" s="2">
        <v>24.32</v>
      </c>
      <c r="M18" s="2"/>
      <c r="N18">
        <v>378</v>
      </c>
      <c r="O18">
        <v>416</v>
      </c>
      <c r="P18">
        <v>337</v>
      </c>
      <c r="Q18">
        <v>0</v>
      </c>
      <c r="R18">
        <v>0</v>
      </c>
      <c r="S18">
        <f t="shared" si="1"/>
        <v>1131</v>
      </c>
    </row>
    <row r="19" spans="3:19" x14ac:dyDescent="0.3">
      <c r="C19" s="4" t="s">
        <v>13</v>
      </c>
      <c r="D19" s="6">
        <v>4087</v>
      </c>
      <c r="E19" s="84">
        <v>1866.3391506082014</v>
      </c>
      <c r="F19" s="6">
        <v>26.34</v>
      </c>
      <c r="G19" s="6">
        <f t="shared" si="0"/>
        <v>4915.9373227020023</v>
      </c>
      <c r="H19" s="2"/>
      <c r="I19" s="2"/>
      <c r="J19" s="2">
        <f>D19/D21*100%</f>
        <v>8.5419888809931871E-2</v>
      </c>
      <c r="K19" s="2">
        <f>J19*E24</f>
        <v>1866.3391506082014</v>
      </c>
      <c r="L19" s="2">
        <v>26.34</v>
      </c>
      <c r="M19" s="2"/>
      <c r="N19">
        <v>0</v>
      </c>
      <c r="O19">
        <v>1347</v>
      </c>
      <c r="P19">
        <v>1273</v>
      </c>
      <c r="Q19">
        <v>0</v>
      </c>
      <c r="R19">
        <v>0</v>
      </c>
      <c r="S19">
        <f t="shared" si="1"/>
        <v>2620</v>
      </c>
    </row>
    <row r="20" spans="3:19" x14ac:dyDescent="0.3">
      <c r="C20" s="4" t="s">
        <v>14</v>
      </c>
      <c r="D20" s="6">
        <v>2729</v>
      </c>
      <c r="E20" s="82">
        <v>1246.2049283116667</v>
      </c>
      <c r="F20" s="6">
        <v>25.34</v>
      </c>
      <c r="G20" s="6">
        <f t="shared" si="0"/>
        <v>3157.8832883417631</v>
      </c>
      <c r="H20" s="2"/>
      <c r="I20" s="2"/>
      <c r="J20" s="2">
        <f>D20/D21*100%</f>
        <v>5.7037160891192575E-2</v>
      </c>
      <c r="K20" s="2">
        <f>J20*E24</f>
        <v>1246.2049283116667</v>
      </c>
      <c r="L20" s="2">
        <v>25.34</v>
      </c>
      <c r="M20" s="2"/>
      <c r="N20">
        <v>0</v>
      </c>
      <c r="O20">
        <v>915</v>
      </c>
      <c r="P20">
        <v>1741</v>
      </c>
      <c r="Q20">
        <v>0</v>
      </c>
      <c r="R20">
        <v>0</v>
      </c>
      <c r="S20">
        <f t="shared" si="1"/>
        <v>2656</v>
      </c>
    </row>
    <row r="21" spans="3:19" x14ac:dyDescent="0.3">
      <c r="C21" s="5" t="s">
        <v>17</v>
      </c>
      <c r="D21" s="8">
        <v>47846</v>
      </c>
      <c r="E21" s="83">
        <f>SUM(E6:E20)</f>
        <v>21849</v>
      </c>
      <c r="F21" s="8">
        <f>AVERAGE(F6:F20)</f>
        <v>24.515999999999995</v>
      </c>
      <c r="G21" s="8">
        <f>E21*F21/10</f>
        <v>53565.008399999992</v>
      </c>
      <c r="H21" s="2"/>
      <c r="I21" s="2"/>
      <c r="J21" s="2"/>
      <c r="K21" s="2">
        <f>SUM(K6:K20)</f>
        <v>21849</v>
      </c>
      <c r="L21" s="2">
        <f>AVERAGE(L6:L20)</f>
        <v>24.515999999999995</v>
      </c>
      <c r="M21" s="2"/>
      <c r="N21" s="2"/>
    </row>
    <row r="22" spans="3:19" x14ac:dyDescent="0.3">
      <c r="D22" s="81"/>
      <c r="E22" s="81"/>
      <c r="F22" s="81"/>
      <c r="G22" s="81"/>
      <c r="H22" s="2"/>
      <c r="I22" s="2"/>
      <c r="J22" s="2"/>
      <c r="K22" s="2"/>
      <c r="L22" s="2"/>
      <c r="M22" s="2"/>
      <c r="N22" s="2"/>
    </row>
    <row r="23" spans="3:19" ht="36" customHeight="1" x14ac:dyDescent="0.3">
      <c r="C23" s="101" t="s">
        <v>87</v>
      </c>
      <c r="D23" s="101"/>
      <c r="E23" s="101"/>
      <c r="F23" s="101"/>
      <c r="G23" s="101"/>
      <c r="H23" s="2"/>
      <c r="I23" s="2"/>
      <c r="J23" s="2"/>
      <c r="K23" s="2"/>
      <c r="L23" s="2"/>
      <c r="M23" s="2"/>
      <c r="N23" s="2"/>
    </row>
    <row r="24" spans="3:19" ht="13.2" customHeight="1" x14ac:dyDescent="0.3">
      <c r="C24" s="102" t="s">
        <v>89</v>
      </c>
      <c r="D24" s="85"/>
      <c r="E24" s="1">
        <v>21849</v>
      </c>
      <c r="F24" s="38">
        <v>21.343</v>
      </c>
      <c r="G24" s="14">
        <f>E24*F24/10</f>
        <v>46632.320699999997</v>
      </c>
      <c r="H24" s="2"/>
      <c r="I24" s="2"/>
      <c r="J24" s="2"/>
      <c r="K24" s="2"/>
      <c r="L24" s="37">
        <f>AVERAGE(L6:L20)</f>
        <v>24.515999999999995</v>
      </c>
      <c r="M24" s="2">
        <v>23.65</v>
      </c>
      <c r="N24" s="2"/>
    </row>
    <row r="25" spans="3:19" x14ac:dyDescent="0.3">
      <c r="C25" s="102"/>
      <c r="D25" s="11"/>
      <c r="E25" s="1">
        <v>21849</v>
      </c>
      <c r="F25" s="1">
        <v>26.030000000000005</v>
      </c>
      <c r="G25" s="1">
        <v>46633</v>
      </c>
      <c r="H25" s="2"/>
      <c r="I25" s="2"/>
      <c r="J25" s="2"/>
      <c r="K25" s="2"/>
      <c r="L25" s="2"/>
      <c r="M25" s="2"/>
      <c r="N25" s="2"/>
    </row>
    <row r="26" spans="3:19" x14ac:dyDescent="0.3">
      <c r="D26" s="11"/>
      <c r="E26" s="1"/>
      <c r="F26" s="39">
        <f>G25/E25*10</f>
        <v>21.343310906677651</v>
      </c>
      <c r="G26" s="1"/>
      <c r="H26" s="2"/>
      <c r="I26" s="2"/>
      <c r="J26" s="2"/>
      <c r="K26" s="2"/>
      <c r="L26" s="2"/>
      <c r="M26" s="2"/>
      <c r="N26" s="2"/>
    </row>
    <row r="27" spans="3:19" x14ac:dyDescent="0.3">
      <c r="D27" s="11"/>
      <c r="E27" s="1"/>
      <c r="F27" s="1"/>
      <c r="G27" s="1"/>
      <c r="H27" s="2">
        <f>E24-E21</f>
        <v>0</v>
      </c>
      <c r="I27" s="2"/>
      <c r="J27" s="2"/>
      <c r="K27" s="2"/>
      <c r="L27" s="2"/>
      <c r="M27" s="2"/>
      <c r="N27" s="2"/>
    </row>
    <row r="28" spans="3:19" x14ac:dyDescent="0.3">
      <c r="D28" s="11"/>
      <c r="E28" s="1">
        <f>E24/15</f>
        <v>1456.6</v>
      </c>
      <c r="F28" s="1"/>
      <c r="G28" s="1"/>
      <c r="H28" s="2"/>
      <c r="I28" s="2"/>
      <c r="J28" s="2"/>
      <c r="K28" s="2"/>
      <c r="L28" s="2"/>
      <c r="M28" s="2"/>
      <c r="N28" s="2"/>
    </row>
    <row r="29" spans="3:19" x14ac:dyDescent="0.3">
      <c r="E29" s="2"/>
      <c r="F29" s="2"/>
      <c r="G29" s="2"/>
      <c r="H29" s="2"/>
      <c r="I29" s="2"/>
      <c r="J29" s="2"/>
      <c r="K29" s="2"/>
      <c r="L29" s="2"/>
      <c r="M29" s="2"/>
      <c r="N29" s="2"/>
    </row>
    <row r="31" spans="3:19" x14ac:dyDescent="0.3">
      <c r="D31" t="e">
        <f>'[1]Januari 2023'!$F$591:$G$591</f>
        <v>#VALUE!</v>
      </c>
    </row>
    <row r="32" spans="3:19" x14ac:dyDescent="0.3">
      <c r="D32">
        <v>3710</v>
      </c>
    </row>
    <row r="33" spans="4:4" x14ac:dyDescent="0.3">
      <c r="D33">
        <v>5465</v>
      </c>
    </row>
    <row r="34" spans="4:4" x14ac:dyDescent="0.3">
      <c r="D34">
        <v>2000</v>
      </c>
    </row>
    <row r="35" spans="4:4" x14ac:dyDescent="0.3">
      <c r="D35">
        <v>7859</v>
      </c>
    </row>
    <row r="36" spans="4:4" x14ac:dyDescent="0.3">
      <c r="D36">
        <v>3622</v>
      </c>
    </row>
    <row r="37" spans="4:4" x14ac:dyDescent="0.3">
      <c r="D37">
        <v>2992</v>
      </c>
    </row>
    <row r="38" spans="4:4" x14ac:dyDescent="0.3">
      <c r="D38">
        <v>2035</v>
      </c>
    </row>
    <row r="39" spans="4:4" x14ac:dyDescent="0.3">
      <c r="D39">
        <v>2312</v>
      </c>
    </row>
    <row r="40" spans="4:4" x14ac:dyDescent="0.3">
      <c r="D40">
        <v>2617</v>
      </c>
    </row>
    <row r="41" spans="4:4" x14ac:dyDescent="0.3">
      <c r="D41">
        <v>3669</v>
      </c>
    </row>
    <row r="42" spans="4:4" x14ac:dyDescent="0.3">
      <c r="D42">
        <v>1968</v>
      </c>
    </row>
    <row r="43" spans="4:4" x14ac:dyDescent="0.3">
      <c r="D43">
        <v>1418</v>
      </c>
    </row>
    <row r="44" spans="4:4" x14ac:dyDescent="0.3">
      <c r="D44">
        <v>4087</v>
      </c>
    </row>
    <row r="45" spans="4:4" x14ac:dyDescent="0.3">
      <c r="D45">
        <v>2729</v>
      </c>
    </row>
    <row r="46" spans="4:4" x14ac:dyDescent="0.3">
      <c r="D46">
        <v>47846</v>
      </c>
    </row>
  </sheetData>
  <mergeCells count="5">
    <mergeCell ref="C1:G1"/>
    <mergeCell ref="C3:G3"/>
    <mergeCell ref="C23:G23"/>
    <mergeCell ref="C2:G2"/>
    <mergeCell ref="C24:C25"/>
  </mergeCells>
  <printOptions horizontalCentered="1"/>
  <pageMargins left="0.70866141732283472" right="0.70866141732283472" top="0.74803149606299213" bottom="0.74803149606299213" header="0.31496062992125984" footer="0.31496062992125984"/>
  <pageSetup paperSize="14" scale="110" orientation="landscape" horizontalDpi="0" verticalDpi="0" r:id="rId1"/>
  <rowBreaks count="2" manualBreakCount="2">
    <brk id="26" min="2" max="6" man="1"/>
    <brk id="32" min="2" max="6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7A6F3-405E-429C-9E45-5796B0B1E198}">
  <dimension ref="A1:P36"/>
  <sheetViews>
    <sheetView view="pageBreakPreview" topLeftCell="C1" zoomScaleNormal="100" zoomScaleSheetLayoutView="100" workbookViewId="0">
      <selection activeCell="E32" sqref="E32"/>
    </sheetView>
  </sheetViews>
  <sheetFormatPr defaultColWidth="9.109375" defaultRowHeight="13.8" x14ac:dyDescent="0.25"/>
  <cols>
    <col min="1" max="2" width="0" style="42" hidden="1" customWidth="1"/>
    <col min="3" max="3" width="27.6640625" style="42" customWidth="1"/>
    <col min="4" max="4" width="12.88671875" style="42" hidden="1" customWidth="1"/>
    <col min="5" max="5" width="14.5546875" style="42" customWidth="1"/>
    <col min="6" max="6" width="13.5546875" style="42" customWidth="1"/>
    <col min="7" max="7" width="17.88671875" style="42" customWidth="1"/>
    <col min="8" max="13" width="9.109375" style="42"/>
    <col min="14" max="14" width="10.5546875" style="42" bestFit="1" customWidth="1"/>
    <col min="15" max="15" width="9.109375" style="42"/>
    <col min="16" max="16" width="9.5546875" style="42" bestFit="1" customWidth="1"/>
    <col min="17" max="16384" width="9.109375" style="42"/>
  </cols>
  <sheetData>
    <row r="1" spans="1:16" ht="20.399999999999999" x14ac:dyDescent="0.35">
      <c r="A1" s="41"/>
      <c r="B1" s="41"/>
      <c r="C1" s="103" t="s">
        <v>82</v>
      </c>
      <c r="D1" s="103"/>
      <c r="E1" s="103"/>
      <c r="F1" s="103"/>
      <c r="G1" s="103"/>
    </row>
    <row r="2" spans="1:16" ht="20.399999999999999" x14ac:dyDescent="0.35">
      <c r="A2" s="41"/>
      <c r="B2" s="41"/>
      <c r="C2" s="103" t="s">
        <v>22</v>
      </c>
      <c r="D2" s="103"/>
      <c r="E2" s="103"/>
      <c r="F2" s="103"/>
      <c r="G2" s="103"/>
    </row>
    <row r="3" spans="1:16" x14ac:dyDescent="0.25">
      <c r="A3" s="41"/>
      <c r="B3" s="41"/>
      <c r="H3" s="43"/>
      <c r="I3" s="43"/>
      <c r="J3" s="43"/>
      <c r="K3" s="43"/>
      <c r="L3" s="43" t="s">
        <v>23</v>
      </c>
      <c r="M3" s="43"/>
      <c r="N3" s="43"/>
    </row>
    <row r="4" spans="1:16" x14ac:dyDescent="0.25">
      <c r="A4" s="41"/>
      <c r="B4" s="41"/>
      <c r="C4" s="44" t="s">
        <v>18</v>
      </c>
      <c r="D4" s="44" t="s">
        <v>19</v>
      </c>
      <c r="E4" s="44" t="s">
        <v>15</v>
      </c>
      <c r="F4" s="44" t="s">
        <v>16</v>
      </c>
      <c r="G4" s="44" t="s">
        <v>20</v>
      </c>
      <c r="H4" s="43"/>
      <c r="I4" s="43"/>
      <c r="J4" s="43"/>
      <c r="K4" s="43"/>
      <c r="L4" s="43"/>
      <c r="M4" s="43"/>
      <c r="N4" s="43"/>
    </row>
    <row r="5" spans="1:16" x14ac:dyDescent="0.25">
      <c r="A5" s="41">
        <v>33755</v>
      </c>
      <c r="B5" s="41"/>
      <c r="C5" s="45" t="s">
        <v>0</v>
      </c>
      <c r="D5" s="46">
        <v>1454</v>
      </c>
      <c r="E5" s="47">
        <v>943.95721944201284</v>
      </c>
      <c r="F5" s="46">
        <v>20.22</v>
      </c>
      <c r="G5" s="46">
        <f>E5*F5/10</f>
        <v>1908.6814977117497</v>
      </c>
      <c r="H5" s="43"/>
      <c r="I5" s="43"/>
      <c r="J5" s="43">
        <f>D5/D20*100%</f>
        <v>4.3203680692114645E-2</v>
      </c>
      <c r="K5" s="43">
        <f>J5*E23</f>
        <v>943.95721944201284</v>
      </c>
      <c r="L5" s="43">
        <v>20.22</v>
      </c>
      <c r="M5" s="43"/>
      <c r="N5" s="48"/>
      <c r="P5" s="49"/>
    </row>
    <row r="6" spans="1:16" x14ac:dyDescent="0.25">
      <c r="A6" s="41"/>
      <c r="B6" s="41"/>
      <c r="C6" s="45" t="s">
        <v>1</v>
      </c>
      <c r="D6" s="46">
        <v>2095</v>
      </c>
      <c r="E6" s="47">
        <v>1360.1034214106032</v>
      </c>
      <c r="F6" s="46">
        <v>21.24</v>
      </c>
      <c r="G6" s="46">
        <f t="shared" ref="G6:G19" si="0">E6*F6/10</f>
        <v>2888.8596670761208</v>
      </c>
      <c r="H6" s="43"/>
      <c r="I6" s="43"/>
      <c r="J6" s="43">
        <f>D6/D20*100%</f>
        <v>6.225014515129311E-2</v>
      </c>
      <c r="K6" s="43">
        <f>J6*E23</f>
        <v>1360.1034214106032</v>
      </c>
      <c r="L6" s="43">
        <v>21.24</v>
      </c>
      <c r="M6" s="43"/>
      <c r="N6" s="43"/>
    </row>
    <row r="7" spans="1:16" x14ac:dyDescent="0.25">
      <c r="A7" s="41"/>
      <c r="B7" s="41"/>
      <c r="C7" s="45" t="s">
        <v>2</v>
      </c>
      <c r="D7" s="46">
        <v>3668</v>
      </c>
      <c r="E7" s="47">
        <v>2381.3171120449128</v>
      </c>
      <c r="F7" s="46">
        <v>21.26</v>
      </c>
      <c r="G7" s="46">
        <f t="shared" si="0"/>
        <v>5062.6801802074851</v>
      </c>
      <c r="H7" s="43"/>
      <c r="I7" s="43"/>
      <c r="J7" s="43">
        <f>D7/D20*100%</f>
        <v>0.10898975294269361</v>
      </c>
      <c r="K7" s="43">
        <f>J7*E23</f>
        <v>2381.3171120449128</v>
      </c>
      <c r="L7" s="43">
        <v>21.26</v>
      </c>
      <c r="M7" s="43"/>
      <c r="N7" s="43"/>
    </row>
    <row r="8" spans="1:16" x14ac:dyDescent="0.25">
      <c r="C8" s="50" t="s">
        <v>3</v>
      </c>
      <c r="D8" s="51">
        <v>1190</v>
      </c>
      <c r="E8" s="52">
        <v>772.56471192296783</v>
      </c>
      <c r="F8" s="51">
        <v>21.45</v>
      </c>
      <c r="G8" s="51">
        <f t="shared" si="0"/>
        <v>1657.151307074766</v>
      </c>
      <c r="H8" s="43"/>
      <c r="I8" s="43"/>
      <c r="J8" s="43">
        <f>D8/D20*100%</f>
        <v>3.5359270992858613E-2</v>
      </c>
      <c r="K8" s="43">
        <f>J8*E23</f>
        <v>772.56471192296783</v>
      </c>
      <c r="L8" s="43">
        <v>21.45</v>
      </c>
      <c r="M8" s="43"/>
      <c r="N8" s="43"/>
    </row>
    <row r="9" spans="1:16" x14ac:dyDescent="0.25">
      <c r="C9" s="45" t="s">
        <v>4</v>
      </c>
      <c r="D9" s="46">
        <v>4360</v>
      </c>
      <c r="E9" s="47">
        <v>2830.5732302387732</v>
      </c>
      <c r="F9" s="46">
        <v>21.01</v>
      </c>
      <c r="G9" s="46">
        <f t="shared" si="0"/>
        <v>5947.0343567316631</v>
      </c>
      <c r="H9" s="43"/>
      <c r="I9" s="43"/>
      <c r="J9" s="43">
        <f>D9/D20*100%</f>
        <v>0.12955161473013746</v>
      </c>
      <c r="K9" s="43">
        <f>J9*E23</f>
        <v>2830.5732302387732</v>
      </c>
      <c r="L9" s="43">
        <v>21.01</v>
      </c>
      <c r="M9" s="43"/>
      <c r="N9" s="43"/>
    </row>
    <row r="10" spans="1:16" x14ac:dyDescent="0.25">
      <c r="C10" s="45" t="s">
        <v>5</v>
      </c>
      <c r="D10" s="46">
        <v>3643</v>
      </c>
      <c r="E10" s="47">
        <v>2365.0867609540942</v>
      </c>
      <c r="F10" s="46">
        <v>20.22</v>
      </c>
      <c r="G10" s="46">
        <f t="shared" si="0"/>
        <v>4782.2054306491782</v>
      </c>
      <c r="H10" s="43"/>
      <c r="I10" s="43"/>
      <c r="J10" s="43">
        <f>D10/D20*100%</f>
        <v>0.10824691111511255</v>
      </c>
      <c r="K10" s="43">
        <f>J10*E23</f>
        <v>2365.0867609540942</v>
      </c>
      <c r="L10" s="43">
        <v>20.22</v>
      </c>
      <c r="M10" s="43"/>
      <c r="N10" s="43"/>
    </row>
    <row r="11" spans="1:16" x14ac:dyDescent="0.25">
      <c r="C11" s="45" t="s">
        <v>6</v>
      </c>
      <c r="D11" s="46">
        <v>2450</v>
      </c>
      <c r="E11" s="47">
        <v>1590.574406900228</v>
      </c>
      <c r="F11" s="46">
        <v>20.98</v>
      </c>
      <c r="G11" s="46">
        <f t="shared" si="0"/>
        <v>3337.0251056766783</v>
      </c>
      <c r="H11" s="43"/>
      <c r="I11" s="43"/>
      <c r="J11" s="43">
        <f>D11/D20*100%</f>
        <v>7.2798499102944211E-2</v>
      </c>
      <c r="K11" s="43">
        <f>J11*E23</f>
        <v>1590.574406900228</v>
      </c>
      <c r="L11" s="43">
        <v>20.98</v>
      </c>
      <c r="M11" s="43"/>
      <c r="N11" s="43"/>
    </row>
    <row r="12" spans="1:16" x14ac:dyDescent="0.25">
      <c r="C12" s="45" t="s">
        <v>7</v>
      </c>
      <c r="D12" s="46">
        <v>1724</v>
      </c>
      <c r="E12" s="47">
        <v>1119.2450112228544</v>
      </c>
      <c r="F12" s="46">
        <v>21.15</v>
      </c>
      <c r="G12" s="46">
        <f t="shared" si="0"/>
        <v>2367.2031987363366</v>
      </c>
      <c r="H12" s="43"/>
      <c r="I12" s="43"/>
      <c r="J12" s="43">
        <f>D12/D20*100%</f>
        <v>5.1226372429990126E-2</v>
      </c>
      <c r="K12" s="43">
        <f>J12*E23</f>
        <v>1119.2450112228544</v>
      </c>
      <c r="L12" s="43">
        <v>21.15</v>
      </c>
      <c r="M12" s="43"/>
      <c r="N12" s="43"/>
    </row>
    <row r="13" spans="1:16" x14ac:dyDescent="0.25">
      <c r="C13" s="45" t="s">
        <v>8</v>
      </c>
      <c r="D13" s="46">
        <v>2856</v>
      </c>
      <c r="E13" s="47">
        <v>1854.155308615123</v>
      </c>
      <c r="F13" s="46">
        <v>23.14</v>
      </c>
      <c r="G13" s="46">
        <f t="shared" si="0"/>
        <v>4290.5153841353949</v>
      </c>
      <c r="H13" s="43"/>
      <c r="I13" s="43"/>
      <c r="J13" s="43">
        <f>D13/D20*100%</f>
        <v>8.4862250382860674E-2</v>
      </c>
      <c r="K13" s="43">
        <f>J13*E23</f>
        <v>1854.155308615123</v>
      </c>
      <c r="L13" s="43">
        <v>23.14</v>
      </c>
      <c r="M13" s="43"/>
      <c r="N13" s="43"/>
    </row>
    <row r="14" spans="1:16" x14ac:dyDescent="0.25">
      <c r="C14" s="45" t="s">
        <v>9</v>
      </c>
      <c r="D14" s="46">
        <v>1379.54</v>
      </c>
      <c r="E14" s="47">
        <v>895.6167417531185</v>
      </c>
      <c r="F14" s="46">
        <v>20.28</v>
      </c>
      <c r="G14" s="46">
        <f t="shared" si="0"/>
        <v>1816.3107522753246</v>
      </c>
      <c r="H14" s="43"/>
      <c r="I14" s="43"/>
      <c r="J14" s="43">
        <f>D14/D20*100%</f>
        <v>4.09912005928472E-2</v>
      </c>
      <c r="K14" s="43">
        <f>J14*E23</f>
        <v>895.6167417531185</v>
      </c>
      <c r="L14" s="43">
        <v>20.28</v>
      </c>
      <c r="M14" s="43"/>
      <c r="N14" s="43"/>
    </row>
    <row r="15" spans="1:16" x14ac:dyDescent="0.25">
      <c r="C15" s="45" t="s">
        <v>10</v>
      </c>
      <c r="D15" s="46">
        <v>2360</v>
      </c>
      <c r="E15" s="47">
        <v>1532.1451429732808</v>
      </c>
      <c r="F15" s="46">
        <v>23.65</v>
      </c>
      <c r="G15" s="46">
        <f t="shared" si="0"/>
        <v>3623.523263131809</v>
      </c>
      <c r="H15" s="43"/>
      <c r="I15" s="43"/>
      <c r="J15" s="43">
        <f>D15/D20*100%</f>
        <v>7.0124268523652375E-2</v>
      </c>
      <c r="K15" s="43">
        <f>J15*E23</f>
        <v>1532.1451429732808</v>
      </c>
      <c r="L15" s="43">
        <v>23.65</v>
      </c>
      <c r="M15" s="43"/>
      <c r="N15" s="43"/>
    </row>
    <row r="16" spans="1:16" x14ac:dyDescent="0.25">
      <c r="C16" s="45" t="s">
        <v>11</v>
      </c>
      <c r="D16" s="46">
        <v>903</v>
      </c>
      <c r="E16" s="47">
        <v>586.24028140036978</v>
      </c>
      <c r="F16" s="46">
        <v>21.98</v>
      </c>
      <c r="G16" s="46">
        <f t="shared" si="0"/>
        <v>1288.5561385180129</v>
      </c>
      <c r="H16" s="43"/>
      <c r="I16" s="43"/>
      <c r="J16" s="43">
        <f>D16/D20*100%</f>
        <v>2.6831446812228009E-2</v>
      </c>
      <c r="K16" s="43">
        <f>J16*E23</f>
        <v>586.24028140036978</v>
      </c>
      <c r="L16" s="43">
        <v>21.98</v>
      </c>
      <c r="M16" s="43"/>
      <c r="N16" s="43"/>
    </row>
    <row r="17" spans="3:14" x14ac:dyDescent="0.25">
      <c r="C17" s="45" t="s">
        <v>12</v>
      </c>
      <c r="D17" s="46">
        <v>2568</v>
      </c>
      <c r="E17" s="47">
        <v>1667.1816640488919</v>
      </c>
      <c r="F17" s="46">
        <v>20.45</v>
      </c>
      <c r="G17" s="46">
        <f t="shared" si="0"/>
        <v>3409.386502979984</v>
      </c>
      <c r="H17" s="43"/>
      <c r="I17" s="43"/>
      <c r="J17" s="43">
        <f>D17/D20*100%</f>
        <v>7.6304712529126822E-2</v>
      </c>
      <c r="K17" s="43">
        <f>J17*E23</f>
        <v>1667.1816640488919</v>
      </c>
      <c r="L17" s="43">
        <v>20.45</v>
      </c>
      <c r="M17" s="43"/>
      <c r="N17" s="43"/>
    </row>
    <row r="18" spans="3:14" x14ac:dyDescent="0.25">
      <c r="C18" s="45" t="s">
        <v>13</v>
      </c>
      <c r="D18" s="46">
        <v>1501</v>
      </c>
      <c r="E18" s="47">
        <v>974.47027949275196</v>
      </c>
      <c r="F18" s="46">
        <v>22.67</v>
      </c>
      <c r="G18" s="46">
        <f t="shared" si="0"/>
        <v>2209.1241236100691</v>
      </c>
      <c r="H18" s="43"/>
      <c r="I18" s="43"/>
      <c r="J18" s="43">
        <f>D18/D20*100%</f>
        <v>4.4600223327967044E-2</v>
      </c>
      <c r="K18" s="43">
        <f>J18*E23</f>
        <v>974.47027949275196</v>
      </c>
      <c r="L18" s="43">
        <v>22.67</v>
      </c>
      <c r="M18" s="43"/>
      <c r="N18" s="43"/>
    </row>
    <row r="19" spans="3:14" x14ac:dyDescent="0.25">
      <c r="C19" s="45" t="s">
        <v>14</v>
      </c>
      <c r="D19" s="46">
        <v>1503</v>
      </c>
      <c r="E19" s="47">
        <v>975.76870758001735</v>
      </c>
      <c r="F19" s="46">
        <v>20.45</v>
      </c>
      <c r="G19" s="46">
        <f t="shared" si="0"/>
        <v>1995.4470070011353</v>
      </c>
      <c r="H19" s="43"/>
      <c r="I19" s="43"/>
      <c r="J19" s="43">
        <f>D19/D20*100%</f>
        <v>4.4659650674173525E-2</v>
      </c>
      <c r="K19" s="43">
        <f>J19*E23</f>
        <v>975.76870758001735</v>
      </c>
      <c r="L19" s="43">
        <v>20.45</v>
      </c>
      <c r="M19" s="43"/>
      <c r="N19" s="43"/>
    </row>
    <row r="20" spans="3:14" x14ac:dyDescent="0.25">
      <c r="C20" s="53" t="s">
        <v>17</v>
      </c>
      <c r="D20" s="54">
        <f>SUM(D5:D19)</f>
        <v>33654.54</v>
      </c>
      <c r="E20" s="54">
        <f>SUM(E5:E19)</f>
        <v>21848.999999999996</v>
      </c>
      <c r="F20" s="54">
        <f>AVERAGE(F5:F19)</f>
        <v>21.343333333333337</v>
      </c>
      <c r="G20" s="54">
        <f>E20*F20/10</f>
        <v>46633.048999999999</v>
      </c>
      <c r="I20" s="43"/>
      <c r="J20" s="43"/>
      <c r="K20" s="43">
        <f>SUM(K5:K19)</f>
        <v>21848.999999999996</v>
      </c>
      <c r="L20" s="43">
        <f>AVERAGE(L5:L19)</f>
        <v>21.343333333333337</v>
      </c>
      <c r="M20" s="43"/>
      <c r="N20" s="43"/>
    </row>
    <row r="21" spans="3:14" x14ac:dyDescent="0.25">
      <c r="I21" s="43"/>
      <c r="J21" s="43"/>
      <c r="K21" s="43"/>
      <c r="L21" s="43"/>
      <c r="M21" s="43"/>
      <c r="N21" s="43"/>
    </row>
    <row r="22" spans="3:14" x14ac:dyDescent="0.25">
      <c r="C22" s="55" t="s">
        <v>84</v>
      </c>
      <c r="D22" s="41"/>
      <c r="E22" s="41"/>
      <c r="F22" s="41"/>
      <c r="G22" s="41"/>
      <c r="I22" s="43"/>
      <c r="J22" s="43"/>
      <c r="K22" s="43"/>
      <c r="L22" s="43"/>
      <c r="M22" s="43"/>
      <c r="N22" s="43"/>
    </row>
    <row r="23" spans="3:14" ht="13.8" hidden="1" customHeight="1" x14ac:dyDescent="0.25">
      <c r="C23" s="42" t="s">
        <v>35</v>
      </c>
      <c r="D23" s="41"/>
      <c r="E23" s="56">
        <v>21849</v>
      </c>
      <c r="F23" s="57">
        <f>AVERAGE(F5:F19)</f>
        <v>21.343333333333337</v>
      </c>
      <c r="G23" s="58">
        <f>E23*F23/10</f>
        <v>46633.049000000014</v>
      </c>
      <c r="I23" s="43"/>
      <c r="J23" s="43"/>
      <c r="K23" s="43"/>
      <c r="L23" s="59">
        <f>AVERAGE(L5:L19)</f>
        <v>21.343333333333337</v>
      </c>
      <c r="M23" s="43">
        <v>23.65</v>
      </c>
      <c r="N23" s="43"/>
    </row>
    <row r="24" spans="3:14" ht="13.8" customHeight="1" x14ac:dyDescent="0.25">
      <c r="C24" s="104" t="s">
        <v>83</v>
      </c>
      <c r="D24" s="104"/>
      <c r="E24" s="104"/>
      <c r="F24" s="104"/>
      <c r="G24" s="104"/>
      <c r="I24" s="43"/>
      <c r="J24" s="43"/>
      <c r="K24" s="43"/>
      <c r="L24" s="59"/>
      <c r="M24" s="43"/>
      <c r="N24" s="43"/>
    </row>
    <row r="25" spans="3:14" ht="13.8" customHeight="1" x14ac:dyDescent="0.25">
      <c r="C25" s="104"/>
      <c r="D25" s="104"/>
      <c r="E25" s="104"/>
      <c r="F25" s="104"/>
      <c r="G25" s="104"/>
      <c r="I25" s="43"/>
      <c r="J25" s="43"/>
      <c r="K25" s="43"/>
      <c r="L25" s="59"/>
      <c r="M25" s="43"/>
      <c r="N25" s="43"/>
    </row>
    <row r="26" spans="3:14" ht="12.6" customHeight="1" x14ac:dyDescent="0.25">
      <c r="C26" s="104"/>
      <c r="D26" s="104"/>
      <c r="E26" s="104"/>
      <c r="F26" s="104"/>
      <c r="G26" s="104"/>
      <c r="I26" s="43"/>
      <c r="J26" s="43"/>
      <c r="K26" s="43"/>
      <c r="L26" s="59"/>
      <c r="M26" s="43"/>
      <c r="N26" s="43"/>
    </row>
    <row r="27" spans="3:14" ht="13.8" hidden="1" customHeight="1" x14ac:dyDescent="0.25">
      <c r="C27" s="104"/>
      <c r="D27" s="104"/>
      <c r="E27" s="104"/>
      <c r="F27" s="104"/>
      <c r="G27" s="104"/>
      <c r="I27" s="43"/>
      <c r="J27" s="43"/>
      <c r="K27" s="43"/>
      <c r="L27" s="59"/>
      <c r="M27" s="43"/>
      <c r="N27" s="43"/>
    </row>
    <row r="28" spans="3:14" ht="13.8" customHeight="1" x14ac:dyDescent="0.25">
      <c r="D28" s="41"/>
      <c r="E28" s="56"/>
      <c r="F28" s="57"/>
      <c r="G28" s="58"/>
      <c r="I28" s="43"/>
      <c r="J28" s="43"/>
      <c r="K28" s="43"/>
      <c r="L28" s="59"/>
      <c r="M28" s="43"/>
      <c r="N28" s="43"/>
    </row>
    <row r="29" spans="3:14" x14ac:dyDescent="0.25">
      <c r="D29" s="41"/>
      <c r="E29" s="56">
        <v>21849</v>
      </c>
      <c r="F29" s="56">
        <v>26.030000000000005</v>
      </c>
      <c r="G29" s="56">
        <v>46633</v>
      </c>
      <c r="I29" s="43"/>
      <c r="J29" s="43"/>
      <c r="K29" s="43"/>
      <c r="L29" s="43"/>
      <c r="M29" s="43"/>
      <c r="N29" s="43"/>
    </row>
    <row r="30" spans="3:14" x14ac:dyDescent="0.25">
      <c r="D30" s="41"/>
      <c r="E30" s="56"/>
      <c r="F30" s="58">
        <f>G29/E29*10</f>
        <v>21.343310906677651</v>
      </c>
      <c r="G30" s="56"/>
      <c r="I30" s="43"/>
      <c r="J30" s="43"/>
      <c r="K30" s="43"/>
      <c r="L30" s="43"/>
      <c r="M30" s="43"/>
      <c r="N30" s="43"/>
    </row>
    <row r="31" spans="3:14" x14ac:dyDescent="0.25">
      <c r="D31" s="41"/>
      <c r="E31" s="56"/>
      <c r="F31" s="56"/>
      <c r="G31" s="56"/>
      <c r="H31" s="42">
        <f>E23-E20</f>
        <v>0</v>
      </c>
      <c r="I31" s="43"/>
      <c r="J31" s="43"/>
      <c r="K31" s="43"/>
      <c r="L31" s="43"/>
      <c r="M31" s="43"/>
      <c r="N31" s="43"/>
    </row>
    <row r="32" spans="3:14" x14ac:dyDescent="0.25">
      <c r="D32" s="41"/>
      <c r="E32" s="56">
        <f>E23/15</f>
        <v>1456.6</v>
      </c>
      <c r="F32" s="56"/>
      <c r="G32" s="56"/>
      <c r="I32" s="43"/>
      <c r="J32" s="43"/>
      <c r="K32" s="43"/>
      <c r="L32" s="43"/>
      <c r="M32" s="43"/>
      <c r="N32" s="43"/>
    </row>
    <row r="33" spans="5:14" x14ac:dyDescent="0.25">
      <c r="E33" s="43"/>
      <c r="F33" s="43"/>
      <c r="G33" s="43"/>
      <c r="I33" s="43"/>
      <c r="J33" s="43"/>
      <c r="K33" s="43"/>
      <c r="L33" s="43"/>
      <c r="M33" s="43"/>
      <c r="N33" s="43"/>
    </row>
    <row r="34" spans="5:14" x14ac:dyDescent="0.25">
      <c r="E34" s="43"/>
      <c r="F34" s="43"/>
      <c r="G34" s="43"/>
    </row>
    <row r="35" spans="5:14" x14ac:dyDescent="0.25">
      <c r="E35" s="43">
        <v>21849</v>
      </c>
      <c r="F35" s="43">
        <v>46633</v>
      </c>
      <c r="G35" s="43"/>
    </row>
    <row r="36" spans="5:14" x14ac:dyDescent="0.25">
      <c r="E36" s="43"/>
      <c r="F36" s="43"/>
      <c r="G36" s="43"/>
    </row>
  </sheetData>
  <mergeCells count="3">
    <mergeCell ref="C1:G1"/>
    <mergeCell ref="C2:G2"/>
    <mergeCell ref="C24:G27"/>
  </mergeCells>
  <printOptions horizontalCentered="1"/>
  <pageMargins left="0.70866141732283472" right="0.70866141732283472" top="0.74803149606299213" bottom="0.74803149606299213" header="0.31496062992125984" footer="0.31496062992125984"/>
  <pageSetup paperSize="14" scale="140" orientation="landscape" horizontalDpi="0" verticalDpi="0" r:id="rId1"/>
  <rowBreaks count="1" manualBreakCount="1">
    <brk id="36" min="2" max="6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FBC55-7DBE-4366-9FD8-A7106FDEE0AC}">
  <dimension ref="A1:P21"/>
  <sheetViews>
    <sheetView topLeftCell="C1" workbookViewId="0">
      <selection activeCell="F31" sqref="F31"/>
    </sheetView>
  </sheetViews>
  <sheetFormatPr defaultColWidth="9.109375" defaultRowHeight="14.4" x14ac:dyDescent="0.3"/>
  <cols>
    <col min="1" max="2" width="0" hidden="1" customWidth="1"/>
    <col min="3" max="3" width="27.6640625" customWidth="1"/>
    <col min="4" max="4" width="14.44140625" hidden="1" customWidth="1"/>
    <col min="5" max="5" width="14.5546875" customWidth="1"/>
    <col min="6" max="6" width="13.5546875" customWidth="1"/>
    <col min="7" max="7" width="17.88671875" customWidth="1"/>
    <col min="13" max="13" width="10.44140625" bestFit="1" customWidth="1"/>
    <col min="14" max="14" width="10.5546875" bestFit="1" customWidth="1"/>
    <col min="16" max="16" width="9.5546875" bestFit="1" customWidth="1"/>
  </cols>
  <sheetData>
    <row r="1" spans="1:16" ht="20.399999999999999" x14ac:dyDescent="0.35">
      <c r="A1" s="11"/>
      <c r="B1" s="11"/>
      <c r="C1" s="88" t="s">
        <v>50</v>
      </c>
      <c r="D1" s="88"/>
      <c r="E1" s="88"/>
      <c r="F1" s="88"/>
      <c r="G1" s="88"/>
    </row>
    <row r="2" spans="1:16" ht="20.399999999999999" x14ac:dyDescent="0.35">
      <c r="A2" s="11"/>
      <c r="B2" s="11"/>
      <c r="C2" s="88" t="s">
        <v>51</v>
      </c>
      <c r="D2" s="88"/>
      <c r="E2" s="88"/>
      <c r="F2" s="88"/>
      <c r="G2" s="88"/>
    </row>
    <row r="3" spans="1:16" x14ac:dyDescent="0.3">
      <c r="A3" s="11"/>
      <c r="B3" s="11"/>
    </row>
    <row r="4" spans="1:16" x14ac:dyDescent="0.3">
      <c r="A4" s="11"/>
      <c r="B4" s="11"/>
      <c r="C4" s="7" t="s">
        <v>32</v>
      </c>
      <c r="D4" s="7" t="s">
        <v>19</v>
      </c>
      <c r="E4" s="7" t="s">
        <v>15</v>
      </c>
      <c r="F4" s="7" t="s">
        <v>16</v>
      </c>
      <c r="G4" s="7" t="s">
        <v>20</v>
      </c>
    </row>
    <row r="5" spans="1:16" x14ac:dyDescent="0.3">
      <c r="A5" s="11">
        <v>33755</v>
      </c>
      <c r="B5" s="11"/>
      <c r="C5" s="4" t="s">
        <v>24</v>
      </c>
      <c r="D5" s="6">
        <v>1454</v>
      </c>
      <c r="E5" s="6">
        <v>2994</v>
      </c>
      <c r="F5" s="6">
        <v>56.51</v>
      </c>
      <c r="G5" s="6">
        <f>E5*F5/10</f>
        <v>16919.094000000001</v>
      </c>
      <c r="N5" s="12"/>
      <c r="P5" s="12"/>
    </row>
    <row r="6" spans="1:16" x14ac:dyDescent="0.3">
      <c r="A6" s="11"/>
      <c r="B6" s="11"/>
      <c r="C6" s="4" t="s">
        <v>25</v>
      </c>
      <c r="D6" s="6">
        <v>2095</v>
      </c>
      <c r="E6" s="6">
        <v>327</v>
      </c>
      <c r="F6" s="6">
        <v>346.61</v>
      </c>
      <c r="G6" s="6">
        <f t="shared" ref="G6:G10" si="0">E6*F6/10</f>
        <v>11334.147000000001</v>
      </c>
      <c r="L6">
        <v>3524</v>
      </c>
      <c r="M6">
        <v>19914.12</v>
      </c>
    </row>
    <row r="7" spans="1:16" x14ac:dyDescent="0.3">
      <c r="A7" s="11"/>
      <c r="B7" s="11"/>
      <c r="C7" s="4" t="s">
        <v>26</v>
      </c>
      <c r="D7" s="6">
        <v>3668</v>
      </c>
      <c r="E7" s="6">
        <v>54</v>
      </c>
      <c r="F7" s="6">
        <v>182.3</v>
      </c>
      <c r="G7" s="6">
        <f t="shared" si="0"/>
        <v>984.42000000000007</v>
      </c>
      <c r="L7">
        <v>25341.1</v>
      </c>
      <c r="M7">
        <v>65962.880000000005</v>
      </c>
    </row>
    <row r="8" spans="1:16" x14ac:dyDescent="0.3">
      <c r="C8" s="4" t="s">
        <v>27</v>
      </c>
      <c r="D8" s="6">
        <v>1190</v>
      </c>
      <c r="E8" s="6">
        <v>1</v>
      </c>
      <c r="F8" s="6">
        <v>16.68</v>
      </c>
      <c r="G8" s="6">
        <f t="shared" si="0"/>
        <v>1.6679999999999999</v>
      </c>
    </row>
    <row r="9" spans="1:16" x14ac:dyDescent="0.3">
      <c r="C9" s="4" t="s">
        <v>28</v>
      </c>
      <c r="D9" s="6">
        <v>4360</v>
      </c>
      <c r="E9" s="6">
        <v>53</v>
      </c>
      <c r="F9" s="6">
        <v>12.05</v>
      </c>
      <c r="G9" s="6">
        <f t="shared" si="0"/>
        <v>63.865000000000009</v>
      </c>
      <c r="L9">
        <f>L7+L6</f>
        <v>28865.1</v>
      </c>
      <c r="M9" s="15">
        <f>M7+M6</f>
        <v>85877</v>
      </c>
      <c r="N9">
        <f>M9/L9*10</f>
        <v>29.751152776189933</v>
      </c>
    </row>
    <row r="10" spans="1:16" x14ac:dyDescent="0.3">
      <c r="C10" s="4" t="s">
        <v>29</v>
      </c>
      <c r="D10" s="6">
        <v>3743</v>
      </c>
      <c r="E10" s="6">
        <v>0</v>
      </c>
      <c r="F10" s="6">
        <v>0</v>
      </c>
      <c r="G10" s="6">
        <f t="shared" si="0"/>
        <v>0</v>
      </c>
    </row>
    <row r="12" spans="1:16" x14ac:dyDescent="0.3">
      <c r="C12" s="9" t="s">
        <v>34</v>
      </c>
    </row>
    <row r="13" spans="1:16" x14ac:dyDescent="0.3">
      <c r="G13" s="10"/>
    </row>
    <row r="14" spans="1:16" x14ac:dyDescent="0.3">
      <c r="L14">
        <v>33755</v>
      </c>
      <c r="M14">
        <v>50984.7</v>
      </c>
    </row>
    <row r="15" spans="1:16" x14ac:dyDescent="0.3">
      <c r="L15">
        <v>2994</v>
      </c>
      <c r="M15">
        <v>16919</v>
      </c>
    </row>
    <row r="17" spans="10:14" x14ac:dyDescent="0.3">
      <c r="L17">
        <f>L15+L14</f>
        <v>36749</v>
      </c>
      <c r="M17">
        <f>M15+M14</f>
        <v>67903.7</v>
      </c>
      <c r="N17">
        <f>M17/L17*10</f>
        <v>18.477700073471386</v>
      </c>
    </row>
    <row r="21" spans="10:14" x14ac:dyDescent="0.3">
      <c r="J21">
        <f>(56.51+26.03)/2</f>
        <v>41.269999999999996</v>
      </c>
    </row>
  </sheetData>
  <mergeCells count="2">
    <mergeCell ref="C1:G1"/>
    <mergeCell ref="C2:G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4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E10E6-8F52-405C-9B59-D42719A77A8B}">
  <dimension ref="A1"/>
  <sheetViews>
    <sheetView workbookViewId="0">
      <selection activeCell="I21" sqref="I2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20DE2-3A78-4661-AE52-DA0C67712744}">
  <dimension ref="A1:P21"/>
  <sheetViews>
    <sheetView topLeftCell="C1" workbookViewId="0">
      <selection activeCell="D26" sqref="D26"/>
    </sheetView>
  </sheetViews>
  <sheetFormatPr defaultColWidth="9.109375" defaultRowHeight="14.4" x14ac:dyDescent="0.3"/>
  <cols>
    <col min="1" max="2" width="0" hidden="1" customWidth="1"/>
    <col min="3" max="3" width="27.6640625" customWidth="1"/>
    <col min="4" max="4" width="14.44140625" hidden="1" customWidth="1"/>
    <col min="5" max="5" width="14.5546875" customWidth="1"/>
    <col min="6" max="6" width="13.5546875" customWidth="1"/>
    <col min="7" max="7" width="17.88671875" customWidth="1"/>
    <col min="13" max="13" width="10.44140625" bestFit="1" customWidth="1"/>
    <col min="14" max="14" width="10.5546875" bestFit="1" customWidth="1"/>
    <col min="16" max="16" width="9.5546875" bestFit="1" customWidth="1"/>
  </cols>
  <sheetData>
    <row r="1" spans="1:16" ht="20.399999999999999" x14ac:dyDescent="0.35">
      <c r="A1" s="11"/>
      <c r="B1" s="11"/>
      <c r="C1" s="88" t="s">
        <v>30</v>
      </c>
      <c r="D1" s="88"/>
      <c r="E1" s="88"/>
      <c r="F1" s="88"/>
      <c r="G1" s="88"/>
    </row>
    <row r="2" spans="1:16" ht="20.399999999999999" x14ac:dyDescent="0.35">
      <c r="A2" s="11"/>
      <c r="B2" s="11"/>
      <c r="C2" s="88" t="s">
        <v>31</v>
      </c>
      <c r="D2" s="88"/>
      <c r="E2" s="88"/>
      <c r="F2" s="88"/>
      <c r="G2" s="88"/>
    </row>
    <row r="3" spans="1:16" x14ac:dyDescent="0.3">
      <c r="A3" s="11"/>
      <c r="B3" s="11"/>
    </row>
    <row r="4" spans="1:16" x14ac:dyDescent="0.3">
      <c r="A4" s="11"/>
      <c r="B4" s="11"/>
      <c r="C4" s="7" t="s">
        <v>32</v>
      </c>
      <c r="D4" s="7" t="s">
        <v>19</v>
      </c>
      <c r="E4" s="7" t="s">
        <v>15</v>
      </c>
      <c r="F4" s="7" t="s">
        <v>16</v>
      </c>
      <c r="G4" s="7" t="s">
        <v>20</v>
      </c>
    </row>
    <row r="5" spans="1:16" x14ac:dyDescent="0.3">
      <c r="A5" s="11">
        <v>33755</v>
      </c>
      <c r="B5" s="11"/>
      <c r="C5" s="4" t="s">
        <v>24</v>
      </c>
      <c r="D5" s="6">
        <v>1454</v>
      </c>
      <c r="E5" s="6">
        <v>3524</v>
      </c>
      <c r="F5" s="6">
        <v>61.72</v>
      </c>
      <c r="G5" s="6">
        <f>E5*F5/10</f>
        <v>21750.128000000001</v>
      </c>
      <c r="N5" s="12"/>
      <c r="P5" s="12"/>
    </row>
    <row r="6" spans="1:16" x14ac:dyDescent="0.3">
      <c r="A6" s="11"/>
      <c r="B6" s="11"/>
      <c r="C6" s="4" t="s">
        <v>25</v>
      </c>
      <c r="D6" s="6">
        <v>2095</v>
      </c>
      <c r="E6" s="6">
        <v>640</v>
      </c>
      <c r="F6" s="6">
        <v>349.9</v>
      </c>
      <c r="G6" s="6">
        <f>E6*F6/10</f>
        <v>22393.599999999999</v>
      </c>
      <c r="L6">
        <v>3524</v>
      </c>
      <c r="M6">
        <v>19914.12</v>
      </c>
    </row>
    <row r="7" spans="1:16" x14ac:dyDescent="0.3">
      <c r="A7" s="11"/>
      <c r="B7" s="11"/>
      <c r="C7" s="4" t="s">
        <v>26</v>
      </c>
      <c r="D7" s="6">
        <v>3668</v>
      </c>
      <c r="E7" s="6">
        <v>45</v>
      </c>
      <c r="F7" s="6">
        <v>190.7</v>
      </c>
      <c r="G7" s="6">
        <f t="shared" ref="G7:G10" si="0">E7*F7/10</f>
        <v>858.15</v>
      </c>
      <c r="L7">
        <v>25341.1</v>
      </c>
      <c r="M7">
        <v>65962.880000000005</v>
      </c>
    </row>
    <row r="8" spans="1:16" x14ac:dyDescent="0.3">
      <c r="C8" s="4" t="s">
        <v>27</v>
      </c>
      <c r="D8" s="6">
        <v>1190</v>
      </c>
      <c r="E8" s="6">
        <v>1</v>
      </c>
      <c r="F8" s="6">
        <v>15.97</v>
      </c>
      <c r="G8" s="6">
        <f t="shared" si="0"/>
        <v>1.597</v>
      </c>
    </row>
    <row r="9" spans="1:16" x14ac:dyDescent="0.3">
      <c r="C9" s="4" t="s">
        <v>28</v>
      </c>
      <c r="D9" s="6">
        <v>4360</v>
      </c>
      <c r="E9" s="6">
        <v>203</v>
      </c>
      <c r="F9" s="6">
        <f>G9/E9*10</f>
        <v>11.083743842364534</v>
      </c>
      <c r="G9" s="6">
        <v>225</v>
      </c>
      <c r="L9">
        <f>L7+L6</f>
        <v>28865.1</v>
      </c>
      <c r="M9" s="15">
        <f>M7+M6</f>
        <v>85877</v>
      </c>
      <c r="N9">
        <f>M9/L9*10</f>
        <v>29.751152776189933</v>
      </c>
    </row>
    <row r="10" spans="1:16" x14ac:dyDescent="0.3">
      <c r="C10" s="4" t="s">
        <v>29</v>
      </c>
      <c r="D10" s="6">
        <v>3743</v>
      </c>
      <c r="E10" s="6">
        <v>5</v>
      </c>
      <c r="F10" s="6">
        <v>10</v>
      </c>
      <c r="G10" s="6">
        <f t="shared" si="0"/>
        <v>5</v>
      </c>
    </row>
    <row r="12" spans="1:16" x14ac:dyDescent="0.3">
      <c r="C12" s="9" t="s">
        <v>53</v>
      </c>
    </row>
    <row r="13" spans="1:16" x14ac:dyDescent="0.3">
      <c r="G13" s="10"/>
    </row>
    <row r="21" spans="10:10" x14ac:dyDescent="0.3">
      <c r="J21">
        <f>(56.51+26.03)/2</f>
        <v>41.269999999999996</v>
      </c>
    </row>
  </sheetData>
  <mergeCells count="2">
    <mergeCell ref="C1:G1"/>
    <mergeCell ref="C2:G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4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477C4-C283-4445-858C-037DA671D789}">
  <dimension ref="A1:G23"/>
  <sheetViews>
    <sheetView zoomScaleNormal="100" workbookViewId="0">
      <selection activeCell="D26" sqref="D26"/>
    </sheetView>
  </sheetViews>
  <sheetFormatPr defaultRowHeight="14.4" x14ac:dyDescent="0.3"/>
  <cols>
    <col min="1" max="1" width="40.109375" customWidth="1"/>
    <col min="2" max="2" width="8.44140625" customWidth="1"/>
    <col min="3" max="3" width="92.6640625" customWidth="1"/>
  </cols>
  <sheetData>
    <row r="1" spans="1:7" x14ac:dyDescent="0.3">
      <c r="A1" t="s">
        <v>37</v>
      </c>
    </row>
    <row r="4" spans="1:7" ht="31.8" thickBot="1" x14ac:dyDescent="0.65">
      <c r="A4" s="89" t="s">
        <v>46</v>
      </c>
      <c r="B4" s="89" t="s">
        <v>45</v>
      </c>
      <c r="C4" s="16" t="s">
        <v>39</v>
      </c>
      <c r="G4">
        <f>50976/20168*10</f>
        <v>25.27568425228084</v>
      </c>
    </row>
    <row r="5" spans="1:7" ht="31.2" x14ac:dyDescent="0.6">
      <c r="A5" s="89"/>
      <c r="B5" s="89"/>
      <c r="C5" s="17">
        <v>10</v>
      </c>
    </row>
    <row r="10" spans="1:7" ht="34.200000000000003" thickBot="1" x14ac:dyDescent="0.7">
      <c r="A10" s="91" t="s">
        <v>47</v>
      </c>
      <c r="B10" s="91" t="s">
        <v>45</v>
      </c>
      <c r="C10" s="18" t="s">
        <v>40</v>
      </c>
      <c r="D10" s="90" t="s">
        <v>42</v>
      </c>
    </row>
    <row r="11" spans="1:7" ht="33.6" x14ac:dyDescent="0.65">
      <c r="A11" s="91"/>
      <c r="B11" s="91"/>
      <c r="C11" s="19" t="s">
        <v>38</v>
      </c>
      <c r="D11" s="90"/>
    </row>
    <row r="15" spans="1:7" ht="18" x14ac:dyDescent="0.35">
      <c r="A15" s="20" t="s">
        <v>41</v>
      </c>
      <c r="B15" s="20"/>
    </row>
    <row r="18" spans="1:4" ht="54.6" customHeight="1" thickBot="1" x14ac:dyDescent="0.35">
      <c r="A18" s="92" t="s">
        <v>48</v>
      </c>
      <c r="B18" s="92" t="s">
        <v>45</v>
      </c>
      <c r="C18" s="21" t="s">
        <v>43</v>
      </c>
      <c r="D18" s="90" t="s">
        <v>42</v>
      </c>
    </row>
    <row r="19" spans="1:4" ht="48" customHeight="1" x14ac:dyDescent="0.3">
      <c r="A19" s="92"/>
      <c r="B19" s="92"/>
      <c r="C19" s="22" t="s">
        <v>44</v>
      </c>
      <c r="D19" s="90"/>
    </row>
    <row r="23" spans="1:4" ht="18" x14ac:dyDescent="0.35">
      <c r="A23" s="20" t="s">
        <v>49</v>
      </c>
    </row>
  </sheetData>
  <mergeCells count="8">
    <mergeCell ref="A4:A5"/>
    <mergeCell ref="D10:D11"/>
    <mergeCell ref="A10:A11"/>
    <mergeCell ref="A18:A19"/>
    <mergeCell ref="B4:B5"/>
    <mergeCell ref="B10:B11"/>
    <mergeCell ref="B18:B19"/>
    <mergeCell ref="D18:D19"/>
  </mergeCells>
  <pageMargins left="0.7" right="0.7" top="0.75" bottom="0.75" header="0.3" footer="0.3"/>
  <pageSetup paperSize="14" scale="98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6AF4D-8847-41BA-8AC0-253BA50E9049}">
  <dimension ref="A1:P27"/>
  <sheetViews>
    <sheetView view="pageBreakPreview" topLeftCell="C1" zoomScaleNormal="100" zoomScaleSheetLayoutView="100" workbookViewId="0">
      <selection activeCell="G20" sqref="G20"/>
    </sheetView>
  </sheetViews>
  <sheetFormatPr defaultColWidth="9.109375" defaultRowHeight="14.4" x14ac:dyDescent="0.3"/>
  <cols>
    <col min="1" max="2" width="0" hidden="1" customWidth="1"/>
    <col min="3" max="3" width="37.5546875" customWidth="1"/>
    <col min="4" max="4" width="14.44140625" hidden="1" customWidth="1"/>
    <col min="5" max="5" width="14.5546875" customWidth="1"/>
    <col min="6" max="6" width="13.5546875" customWidth="1"/>
    <col min="7" max="7" width="17.88671875" customWidth="1"/>
    <col min="14" max="14" width="10.5546875" bestFit="1" customWidth="1"/>
    <col min="16" max="16" width="9.5546875" bestFit="1" customWidth="1"/>
  </cols>
  <sheetData>
    <row r="1" spans="1:16" ht="20.399999999999999" x14ac:dyDescent="0.35">
      <c r="A1" s="11"/>
      <c r="B1" s="11"/>
      <c r="C1" s="88" t="s">
        <v>33</v>
      </c>
      <c r="D1" s="88"/>
      <c r="E1" s="88"/>
      <c r="F1" s="88"/>
      <c r="G1" s="88"/>
    </row>
    <row r="2" spans="1:16" ht="20.399999999999999" x14ac:dyDescent="0.35">
      <c r="A2" s="11"/>
      <c r="B2" s="11"/>
      <c r="C2" s="88" t="s">
        <v>22</v>
      </c>
      <c r="D2" s="88"/>
      <c r="E2" s="88"/>
      <c r="F2" s="88"/>
      <c r="G2" s="88"/>
    </row>
    <row r="3" spans="1:16" x14ac:dyDescent="0.3">
      <c r="A3" s="11"/>
      <c r="B3" s="11"/>
      <c r="L3" t="s">
        <v>23</v>
      </c>
    </row>
    <row r="4" spans="1:16" x14ac:dyDescent="0.3">
      <c r="A4" s="11"/>
      <c r="B4" s="11"/>
      <c r="C4" s="7" t="s">
        <v>18</v>
      </c>
      <c r="D4" s="7" t="s">
        <v>19</v>
      </c>
      <c r="E4" s="7" t="s">
        <v>15</v>
      </c>
      <c r="F4" s="7" t="s">
        <v>16</v>
      </c>
      <c r="G4" s="7" t="s">
        <v>20</v>
      </c>
    </row>
    <row r="5" spans="1:16" x14ac:dyDescent="0.3">
      <c r="A5" s="11">
        <v>33755</v>
      </c>
      <c r="B5" s="11"/>
      <c r="C5" s="4" t="s">
        <v>0</v>
      </c>
      <c r="D5" s="6">
        <v>1454</v>
      </c>
      <c r="E5" s="6">
        <v>810.67338172122652</v>
      </c>
      <c r="F5" s="6">
        <v>17.649999999999999</v>
      </c>
      <c r="G5" s="6">
        <f>E5*F5/10</f>
        <v>1430.8385187379647</v>
      </c>
      <c r="J5">
        <f>D5/D20*100%</f>
        <v>4.3075099985187382E-2</v>
      </c>
      <c r="K5">
        <f>J5*E23</f>
        <v>810.67338172122652</v>
      </c>
      <c r="L5">
        <v>17.649999999999999</v>
      </c>
      <c r="N5" s="12"/>
      <c r="P5" s="12"/>
    </row>
    <row r="6" spans="1:16" x14ac:dyDescent="0.3">
      <c r="A6" s="11"/>
      <c r="B6" s="11"/>
      <c r="C6" s="4" t="s">
        <v>1</v>
      </c>
      <c r="D6" s="6">
        <v>2095</v>
      </c>
      <c r="E6" s="6">
        <v>1168.0610279958523</v>
      </c>
      <c r="F6" s="6">
        <v>22.54</v>
      </c>
      <c r="G6" s="6">
        <f t="shared" ref="G6:G19" si="0">E6*F6/10</f>
        <v>2632.8095571026511</v>
      </c>
      <c r="J6">
        <f>D6/D20*100%</f>
        <v>6.2064879277144124E-2</v>
      </c>
      <c r="K6">
        <f>J6*E23</f>
        <v>1168.0610279958523</v>
      </c>
      <c r="L6">
        <v>22.54</v>
      </c>
    </row>
    <row r="7" spans="1:16" x14ac:dyDescent="0.3">
      <c r="A7" s="11"/>
      <c r="B7" s="11"/>
      <c r="C7" s="4" t="s">
        <v>2</v>
      </c>
      <c r="D7" s="6">
        <v>3668</v>
      </c>
      <c r="E7" s="6">
        <v>2045.0825062953638</v>
      </c>
      <c r="F7" s="6">
        <v>23.12</v>
      </c>
      <c r="G7" s="6">
        <f t="shared" si="0"/>
        <v>4728.2307545548811</v>
      </c>
      <c r="J7">
        <f>D7/D20*100%</f>
        <v>0.10866538290623612</v>
      </c>
      <c r="K7">
        <f>J7*E23</f>
        <v>2045.0825062953638</v>
      </c>
      <c r="L7">
        <v>23.12</v>
      </c>
    </row>
    <row r="8" spans="1:16" x14ac:dyDescent="0.3">
      <c r="C8" s="60" t="s">
        <v>3</v>
      </c>
      <c r="D8" s="61">
        <v>1190</v>
      </c>
      <c r="E8" s="61">
        <v>663.48096578284697</v>
      </c>
      <c r="F8" s="61">
        <v>21.22</v>
      </c>
      <c r="G8" s="61">
        <f t="shared" si="0"/>
        <v>1407.9066093912011</v>
      </c>
      <c r="J8">
        <f>D8/D20*100%</f>
        <v>3.5254036439046066E-2</v>
      </c>
      <c r="K8">
        <f>J8*E23</f>
        <v>663.48096578284697</v>
      </c>
      <c r="L8">
        <v>21.22</v>
      </c>
    </row>
    <row r="9" spans="1:16" x14ac:dyDescent="0.3">
      <c r="C9" s="4" t="s">
        <v>4</v>
      </c>
      <c r="D9" s="6">
        <v>4360</v>
      </c>
      <c r="E9" s="6">
        <v>2430.9050511035402</v>
      </c>
      <c r="F9" s="6">
        <v>25.43</v>
      </c>
      <c r="G9" s="6">
        <f t="shared" si="0"/>
        <v>6181.7915449563025</v>
      </c>
      <c r="J9">
        <f>D9/D20*100%</f>
        <v>0.12916604947415197</v>
      </c>
      <c r="K9">
        <f>J9*E23</f>
        <v>2430.9050511035402</v>
      </c>
      <c r="L9">
        <v>25.43</v>
      </c>
    </row>
    <row r="10" spans="1:16" x14ac:dyDescent="0.3">
      <c r="C10" s="4" t="s">
        <v>5</v>
      </c>
      <c r="D10" s="6">
        <v>3743</v>
      </c>
      <c r="E10" s="6">
        <v>2086.8985335505849</v>
      </c>
      <c r="F10" s="6">
        <v>25.56</v>
      </c>
      <c r="G10" s="6">
        <f t="shared" si="0"/>
        <v>5334.1126517552948</v>
      </c>
      <c r="J10">
        <f>D10/D20*100%</f>
        <v>0.11088727595911717</v>
      </c>
      <c r="K10">
        <f>J10*E23</f>
        <v>2086.8985335505849</v>
      </c>
      <c r="L10">
        <v>25.56</v>
      </c>
    </row>
    <row r="11" spans="1:16" x14ac:dyDescent="0.3">
      <c r="C11" s="4" t="s">
        <v>6</v>
      </c>
      <c r="D11" s="6">
        <v>2450</v>
      </c>
      <c r="E11" s="6">
        <v>1365.9902236705675</v>
      </c>
      <c r="F11" s="6">
        <v>23.45</v>
      </c>
      <c r="G11" s="6">
        <f t="shared" si="0"/>
        <v>3203.2470745074806</v>
      </c>
      <c r="J11">
        <f>D11/D20*100%</f>
        <v>7.2581839727447792E-2</v>
      </c>
      <c r="K11">
        <f>J11*E23</f>
        <v>1365.9902236705675</v>
      </c>
      <c r="L11">
        <v>23.45</v>
      </c>
    </row>
    <row r="12" spans="1:16" x14ac:dyDescent="0.3">
      <c r="C12" s="4" t="s">
        <v>7</v>
      </c>
      <c r="D12" s="6">
        <v>1724</v>
      </c>
      <c r="E12" s="6">
        <v>961.21107984002367</v>
      </c>
      <c r="F12" s="6">
        <v>22.12</v>
      </c>
      <c r="G12" s="6">
        <f t="shared" si="0"/>
        <v>2126.1989086061321</v>
      </c>
      <c r="J12">
        <f>D12/D20*100%</f>
        <v>5.1073914975559173E-2</v>
      </c>
      <c r="K12">
        <f>J12*E23</f>
        <v>961.21107984002367</v>
      </c>
      <c r="L12">
        <v>22.12</v>
      </c>
    </row>
    <row r="13" spans="1:16" x14ac:dyDescent="0.3">
      <c r="C13" s="4" t="s">
        <v>8</v>
      </c>
      <c r="D13" s="6">
        <v>2856</v>
      </c>
      <c r="E13" s="6">
        <v>1592.3543178788327</v>
      </c>
      <c r="F13" s="6">
        <v>24.54</v>
      </c>
      <c r="G13" s="6">
        <f t="shared" si="0"/>
        <v>3907.6374960746552</v>
      </c>
      <c r="J13">
        <f>D13/D20*100%</f>
        <v>8.4609687453710558E-2</v>
      </c>
      <c r="K13">
        <f>J13*E23</f>
        <v>1592.3543178788327</v>
      </c>
      <c r="L13">
        <v>24.54</v>
      </c>
    </row>
    <row r="14" spans="1:16" x14ac:dyDescent="0.3">
      <c r="C14" s="4" t="s">
        <v>9</v>
      </c>
      <c r="D14" s="6">
        <v>1380</v>
      </c>
      <c r="E14" s="6">
        <v>769.41490149607466</v>
      </c>
      <c r="F14" s="6">
        <v>25.49</v>
      </c>
      <c r="G14" s="6">
        <f t="shared" si="0"/>
        <v>1961.2385839134943</v>
      </c>
      <c r="J14">
        <f>D14/D20*100%</f>
        <v>4.0882832173011405E-2</v>
      </c>
      <c r="K14">
        <f>J14*E23</f>
        <v>769.41490149607466</v>
      </c>
      <c r="L14">
        <v>25.49</v>
      </c>
    </row>
    <row r="15" spans="1:16" x14ac:dyDescent="0.3">
      <c r="C15" s="4" t="s">
        <v>10</v>
      </c>
      <c r="D15" s="6">
        <v>2360</v>
      </c>
      <c r="E15" s="6">
        <v>1315.8109909643015</v>
      </c>
      <c r="F15" s="6">
        <v>25.87</v>
      </c>
      <c r="G15" s="6">
        <f t="shared" si="0"/>
        <v>3404.0030336246482</v>
      </c>
      <c r="J15">
        <f>D15/D20*100%</f>
        <v>6.9915568063990519E-2</v>
      </c>
      <c r="K15">
        <f>J15*E23</f>
        <v>1315.8109909643015</v>
      </c>
      <c r="L15">
        <v>25.87</v>
      </c>
    </row>
    <row r="16" spans="1:16" x14ac:dyDescent="0.3">
      <c r="C16" s="4" t="s">
        <v>11</v>
      </c>
      <c r="D16" s="6">
        <v>903</v>
      </c>
      <c r="E16" s="6">
        <v>503.46496815286628</v>
      </c>
      <c r="F16" s="6">
        <v>25.12</v>
      </c>
      <c r="G16" s="6">
        <f t="shared" si="0"/>
        <v>1264.7040000000002</v>
      </c>
      <c r="J16">
        <f>D16/D20*100%</f>
        <v>2.6751592356687899E-2</v>
      </c>
      <c r="K16">
        <f>J16*E23</f>
        <v>503.46496815286628</v>
      </c>
      <c r="L16">
        <v>25.12</v>
      </c>
    </row>
    <row r="17" spans="3:13" x14ac:dyDescent="0.3">
      <c r="C17" s="4" t="s">
        <v>12</v>
      </c>
      <c r="D17" s="6">
        <v>2568</v>
      </c>
      <c r="E17" s="6">
        <v>1431.7807732187823</v>
      </c>
      <c r="F17" s="6">
        <v>25.32</v>
      </c>
      <c r="G17" s="6">
        <f t="shared" si="0"/>
        <v>3625.268917789957</v>
      </c>
      <c r="J17">
        <f>D17/D20*100%</f>
        <v>7.6077618130647312E-2</v>
      </c>
      <c r="K17">
        <f>J17*E23</f>
        <v>1431.7807732187823</v>
      </c>
      <c r="L17">
        <v>25.32</v>
      </c>
    </row>
    <row r="18" spans="3:13" x14ac:dyDescent="0.3">
      <c r="C18" s="4" t="s">
        <v>13</v>
      </c>
      <c r="D18" s="6">
        <v>1501</v>
      </c>
      <c r="E18" s="6">
        <v>836.87809213449862</v>
      </c>
      <c r="F18" s="6">
        <v>25.18</v>
      </c>
      <c r="G18" s="6">
        <f t="shared" si="0"/>
        <v>2107.2590359946676</v>
      </c>
      <c r="J18">
        <f>D18/D20*100%</f>
        <v>4.4467486298326177E-2</v>
      </c>
      <c r="K18">
        <f>J18*E23</f>
        <v>836.87809213449862</v>
      </c>
      <c r="L18">
        <v>25.18</v>
      </c>
    </row>
    <row r="19" spans="3:13" x14ac:dyDescent="0.3">
      <c r="C19" s="4" t="s">
        <v>14</v>
      </c>
      <c r="D19" s="6">
        <v>1503</v>
      </c>
      <c r="E19" s="6">
        <v>837.99318619463781</v>
      </c>
      <c r="F19" s="6">
        <v>22.14</v>
      </c>
      <c r="G19" s="6">
        <f t="shared" si="0"/>
        <v>1855.3169142349282</v>
      </c>
      <c r="J19">
        <f>D19/D20*100%</f>
        <v>4.4526736779736335E-2</v>
      </c>
      <c r="K19">
        <f>J19*E23</f>
        <v>837.99318619463781</v>
      </c>
      <c r="L19">
        <v>22.14</v>
      </c>
    </row>
    <row r="20" spans="3:13" x14ac:dyDescent="0.3">
      <c r="C20" s="5" t="s">
        <v>17</v>
      </c>
      <c r="D20" s="8">
        <f>SUM(D5:D19)</f>
        <v>33755</v>
      </c>
      <c r="E20" s="8">
        <f>SUM(E5:E19)</f>
        <v>18820</v>
      </c>
      <c r="F20" s="8">
        <f>AVERAGE(F5:F19)</f>
        <v>23.65</v>
      </c>
      <c r="G20" s="8">
        <f>E20*F20/10</f>
        <v>44509.3</v>
      </c>
      <c r="K20">
        <f>SUM(K5:K19)</f>
        <v>18820</v>
      </c>
    </row>
    <row r="22" spans="3:13" x14ac:dyDescent="0.3">
      <c r="C22" s="9" t="s">
        <v>52</v>
      </c>
      <c r="D22" s="11"/>
      <c r="E22" s="11"/>
      <c r="F22" s="11"/>
      <c r="G22" s="11"/>
    </row>
    <row r="23" spans="3:13" hidden="1" x14ac:dyDescent="0.3">
      <c r="C23" s="9" t="s">
        <v>35</v>
      </c>
      <c r="D23" s="11"/>
      <c r="E23" s="1">
        <v>18820</v>
      </c>
      <c r="F23" s="1">
        <f>AVERAGE(F5:F19)</f>
        <v>23.65</v>
      </c>
      <c r="G23" s="14">
        <f>E23*F23/10</f>
        <v>44509.3</v>
      </c>
      <c r="L23">
        <f>AVERAGE(L5:L19)</f>
        <v>23.65</v>
      </c>
      <c r="M23">
        <v>23.65</v>
      </c>
    </row>
    <row r="24" spans="3:13" x14ac:dyDescent="0.3">
      <c r="D24" s="11"/>
      <c r="E24" s="1">
        <v>25341.1</v>
      </c>
      <c r="F24" s="1">
        <v>26.030000000000005</v>
      </c>
      <c r="G24" s="1">
        <v>65962.883300000016</v>
      </c>
    </row>
    <row r="25" spans="3:13" x14ac:dyDescent="0.3">
      <c r="D25" s="11"/>
      <c r="E25" s="1"/>
      <c r="F25" s="1"/>
      <c r="G25" s="1"/>
    </row>
    <row r="26" spans="3:13" x14ac:dyDescent="0.3">
      <c r="D26" s="11"/>
      <c r="E26" s="1"/>
      <c r="F26" s="1"/>
      <c r="G26" s="1"/>
      <c r="H26">
        <f>E23-E20</f>
        <v>0</v>
      </c>
    </row>
    <row r="27" spans="3:13" x14ac:dyDescent="0.3">
      <c r="D27" s="11"/>
      <c r="E27" s="1">
        <f>E23/15</f>
        <v>1254.6666666666667</v>
      </c>
      <c r="F27" s="1"/>
      <c r="G27" s="1"/>
    </row>
  </sheetData>
  <mergeCells count="2">
    <mergeCell ref="C1:G1"/>
    <mergeCell ref="C2:G2"/>
  </mergeCells>
  <printOptions horizontalCentered="1"/>
  <pageMargins left="0.70866141732283472" right="0.70866141732283472" top="0.74803149606299213" bottom="0.74803149606299213" header="0.31496062992125984" footer="0.31496062992125984"/>
  <pageSetup paperSize="14" scale="135" orientation="landscape" horizontalDpi="0" verticalDpi="0" r:id="rId1"/>
  <rowBreaks count="1" manualBreakCount="1">
    <brk id="30" min="2" max="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4B9C2-9827-492B-8028-29DE8FF5757C}">
  <dimension ref="A1:P25"/>
  <sheetViews>
    <sheetView view="pageBreakPreview" topLeftCell="C1" zoomScale="60" zoomScaleNormal="100" workbookViewId="0">
      <selection activeCell="L20" sqref="L20"/>
    </sheetView>
  </sheetViews>
  <sheetFormatPr defaultColWidth="9.109375" defaultRowHeight="14.4" x14ac:dyDescent="0.3"/>
  <cols>
    <col min="1" max="2" width="0" hidden="1" customWidth="1"/>
    <col min="3" max="3" width="27.6640625" customWidth="1"/>
    <col min="4" max="4" width="14.44140625" hidden="1" customWidth="1"/>
    <col min="5" max="5" width="14.5546875" customWidth="1"/>
    <col min="6" max="6" width="13.5546875" customWidth="1"/>
    <col min="7" max="7" width="17.88671875" customWidth="1"/>
    <col min="13" max="13" width="10.44140625" bestFit="1" customWidth="1"/>
    <col min="14" max="14" width="10.5546875" bestFit="1" customWidth="1"/>
    <col min="16" max="16" width="9.5546875" bestFit="1" customWidth="1"/>
  </cols>
  <sheetData>
    <row r="1" spans="1:16" ht="20.399999999999999" x14ac:dyDescent="0.35">
      <c r="A1" s="11"/>
      <c r="B1" s="11"/>
      <c r="C1" s="88" t="s">
        <v>30</v>
      </c>
      <c r="D1" s="88"/>
      <c r="E1" s="88"/>
      <c r="F1" s="88"/>
      <c r="G1" s="88"/>
    </row>
    <row r="2" spans="1:16" ht="20.399999999999999" x14ac:dyDescent="0.35">
      <c r="A2" s="11"/>
      <c r="B2" s="11"/>
      <c r="C2" s="88" t="s">
        <v>51</v>
      </c>
      <c r="D2" s="88"/>
      <c r="E2" s="88"/>
      <c r="F2" s="88"/>
      <c r="G2" s="88"/>
    </row>
    <row r="3" spans="1:16" x14ac:dyDescent="0.3">
      <c r="A3" s="11"/>
      <c r="B3" s="11"/>
    </row>
    <row r="4" spans="1:16" x14ac:dyDescent="0.3">
      <c r="A4" s="11"/>
      <c r="B4" s="11"/>
      <c r="C4" s="7" t="s">
        <v>32</v>
      </c>
      <c r="D4" s="7" t="s">
        <v>19</v>
      </c>
      <c r="E4" s="7" t="s">
        <v>15</v>
      </c>
      <c r="F4" s="7" t="s">
        <v>16</v>
      </c>
      <c r="G4" s="7" t="s">
        <v>20</v>
      </c>
      <c r="J4" s="2"/>
      <c r="K4" s="2"/>
      <c r="L4" s="2"/>
      <c r="M4" s="2"/>
      <c r="N4" s="2"/>
      <c r="O4" s="2"/>
      <c r="P4" s="2"/>
    </row>
    <row r="5" spans="1:16" x14ac:dyDescent="0.3">
      <c r="A5" s="11">
        <v>33755</v>
      </c>
      <c r="B5" s="11"/>
      <c r="C5" s="4" t="s">
        <v>24</v>
      </c>
      <c r="D5" s="6">
        <v>1454</v>
      </c>
      <c r="E5" s="6">
        <v>2042</v>
      </c>
      <c r="F5" s="6">
        <v>61.72</v>
      </c>
      <c r="G5" s="6">
        <f>E5*F5/10</f>
        <v>12603.223999999998</v>
      </c>
      <c r="J5" s="2"/>
      <c r="K5" s="2"/>
      <c r="L5" s="2"/>
      <c r="M5" s="2"/>
      <c r="N5" s="13"/>
      <c r="O5" s="2"/>
      <c r="P5" s="13"/>
    </row>
    <row r="6" spans="1:16" x14ac:dyDescent="0.3">
      <c r="A6" s="11"/>
      <c r="B6" s="11"/>
      <c r="C6" s="4" t="s">
        <v>25</v>
      </c>
      <c r="D6" s="6">
        <v>2095</v>
      </c>
      <c r="E6" s="6">
        <v>354</v>
      </c>
      <c r="F6" s="6">
        <v>319.61</v>
      </c>
      <c r="G6" s="6">
        <f>E6*F6/10</f>
        <v>11314.194</v>
      </c>
      <c r="J6" s="2"/>
      <c r="K6" s="2"/>
      <c r="L6" s="2">
        <v>3524</v>
      </c>
      <c r="M6" s="2">
        <v>19914.12</v>
      </c>
      <c r="N6" s="2"/>
      <c r="O6" s="2"/>
      <c r="P6" s="2"/>
    </row>
    <row r="7" spans="1:16" x14ac:dyDescent="0.3">
      <c r="A7" s="11"/>
      <c r="B7" s="11"/>
      <c r="C7" s="4" t="s">
        <v>26</v>
      </c>
      <c r="D7" s="6">
        <v>3668</v>
      </c>
      <c r="E7" s="6">
        <v>46</v>
      </c>
      <c r="F7" s="6">
        <v>178.77</v>
      </c>
      <c r="G7" s="6">
        <f t="shared" ref="G7:G10" si="0">E7*F7/10</f>
        <v>822.34199999999998</v>
      </c>
      <c r="J7" s="2"/>
      <c r="K7" s="2"/>
      <c r="L7" s="2">
        <v>25341.1</v>
      </c>
      <c r="M7" s="2">
        <v>65962.880000000005</v>
      </c>
      <c r="N7" s="2"/>
      <c r="O7" s="2"/>
      <c r="P7" s="2"/>
    </row>
    <row r="8" spans="1:16" x14ac:dyDescent="0.3">
      <c r="C8" s="4" t="s">
        <v>27</v>
      </c>
      <c r="D8" s="6">
        <v>1190</v>
      </c>
      <c r="E8" s="6">
        <v>1</v>
      </c>
      <c r="F8" s="6">
        <v>17.79</v>
      </c>
      <c r="G8" s="6">
        <f t="shared" si="0"/>
        <v>1.7789999999999999</v>
      </c>
      <c r="J8" s="2"/>
      <c r="K8" s="2"/>
      <c r="L8" s="2"/>
      <c r="M8" s="2"/>
      <c r="N8" s="2"/>
      <c r="O8" s="2"/>
      <c r="P8" s="2"/>
    </row>
    <row r="9" spans="1:16" x14ac:dyDescent="0.3">
      <c r="C9" s="4" t="s">
        <v>28</v>
      </c>
      <c r="D9" s="6">
        <v>4360</v>
      </c>
      <c r="E9" s="6">
        <v>52</v>
      </c>
      <c r="F9" s="6">
        <f>G9/E9*10</f>
        <v>7.5</v>
      </c>
      <c r="G9" s="6">
        <v>39</v>
      </c>
      <c r="J9" s="2"/>
      <c r="K9" s="2"/>
      <c r="L9" s="2">
        <f>L7+L6</f>
        <v>28865.1</v>
      </c>
      <c r="M9" s="23">
        <f>M7+M6</f>
        <v>85877</v>
      </c>
      <c r="N9" s="2">
        <f>M9/L9*10</f>
        <v>29.751152776189933</v>
      </c>
      <c r="O9" s="2"/>
      <c r="P9" s="2"/>
    </row>
    <row r="10" spans="1:16" x14ac:dyDescent="0.3">
      <c r="C10" s="4" t="s">
        <v>29</v>
      </c>
      <c r="D10" s="6">
        <v>3743</v>
      </c>
      <c r="E10" s="6">
        <v>0</v>
      </c>
      <c r="F10" s="6">
        <v>0</v>
      </c>
      <c r="G10" s="6">
        <f t="shared" si="0"/>
        <v>0</v>
      </c>
      <c r="J10" s="2"/>
      <c r="K10" s="2"/>
      <c r="L10" s="2"/>
      <c r="M10" s="2"/>
      <c r="N10" s="2"/>
      <c r="O10" s="2"/>
      <c r="P10" s="2"/>
    </row>
    <row r="11" spans="1:16" x14ac:dyDescent="0.3">
      <c r="J11" s="2"/>
      <c r="K11" s="2"/>
      <c r="L11" s="2"/>
      <c r="M11" s="2"/>
      <c r="N11" s="2"/>
      <c r="O11" s="2"/>
      <c r="P11" s="2"/>
    </row>
    <row r="12" spans="1:16" x14ac:dyDescent="0.3">
      <c r="C12" s="9" t="s">
        <v>52</v>
      </c>
      <c r="J12" s="2"/>
      <c r="K12" s="2"/>
      <c r="L12" s="2"/>
      <c r="M12" s="2"/>
      <c r="N12" s="2"/>
      <c r="O12" s="2"/>
      <c r="P12" s="2"/>
    </row>
    <row r="13" spans="1:16" x14ac:dyDescent="0.3">
      <c r="C13" s="9" t="s">
        <v>55</v>
      </c>
      <c r="G13" s="10"/>
      <c r="J13" s="2"/>
      <c r="K13" s="2"/>
      <c r="L13" s="2"/>
      <c r="M13" s="2"/>
      <c r="N13" s="2"/>
      <c r="O13" s="2"/>
      <c r="P13" s="2"/>
    </row>
    <row r="14" spans="1:16" x14ac:dyDescent="0.3">
      <c r="J14" s="2"/>
      <c r="K14" s="2"/>
      <c r="L14" s="2"/>
      <c r="M14" s="2"/>
      <c r="N14" s="2"/>
      <c r="O14" s="2"/>
      <c r="P14" s="2"/>
    </row>
    <row r="15" spans="1:16" x14ac:dyDescent="0.3">
      <c r="J15" s="2"/>
      <c r="K15" s="2"/>
      <c r="L15" s="2"/>
      <c r="M15" s="2"/>
      <c r="N15" s="2"/>
      <c r="O15" s="2"/>
      <c r="P15" s="2"/>
    </row>
    <row r="16" spans="1:16" x14ac:dyDescent="0.3">
      <c r="J16" s="2"/>
      <c r="K16" s="2"/>
      <c r="L16" s="2"/>
      <c r="M16" s="2"/>
      <c r="N16" s="2"/>
      <c r="O16" s="2"/>
      <c r="P16" s="2"/>
    </row>
    <row r="17" spans="10:16" x14ac:dyDescent="0.3">
      <c r="J17" s="2"/>
      <c r="K17" s="2"/>
      <c r="L17" s="2"/>
      <c r="M17" s="2"/>
      <c r="N17" s="2"/>
      <c r="O17" s="2"/>
      <c r="P17" s="2"/>
    </row>
    <row r="18" spans="10:16" x14ac:dyDescent="0.3">
      <c r="J18" s="2"/>
      <c r="K18" s="2"/>
      <c r="L18" s="2"/>
      <c r="M18" s="2"/>
      <c r="N18" s="2"/>
      <c r="O18" s="2"/>
      <c r="P18" s="2"/>
    </row>
    <row r="19" spans="10:16" x14ac:dyDescent="0.3">
      <c r="J19" s="2"/>
      <c r="K19" s="2"/>
      <c r="L19" s="2"/>
      <c r="M19" s="2"/>
      <c r="N19" s="2"/>
      <c r="O19" s="2"/>
      <c r="P19" s="2"/>
    </row>
    <row r="20" spans="10:16" x14ac:dyDescent="0.3">
      <c r="J20" s="2"/>
      <c r="K20" s="2"/>
      <c r="L20" s="2"/>
      <c r="M20" s="2"/>
      <c r="N20" s="2"/>
      <c r="O20" s="2"/>
      <c r="P20" s="2"/>
    </row>
    <row r="21" spans="10:16" x14ac:dyDescent="0.3">
      <c r="J21" s="2">
        <f>(56.51+26.03)/2</f>
        <v>41.269999999999996</v>
      </c>
      <c r="K21" s="2"/>
      <c r="L21" s="2"/>
      <c r="M21" s="2"/>
      <c r="N21" s="2"/>
      <c r="O21" s="2"/>
      <c r="P21" s="2"/>
    </row>
    <row r="22" spans="10:16" x14ac:dyDescent="0.3">
      <c r="J22" s="2"/>
      <c r="K22" s="2"/>
      <c r="L22" s="2"/>
      <c r="M22" s="2"/>
      <c r="N22" s="2"/>
      <c r="O22" s="2"/>
      <c r="P22" s="2"/>
    </row>
    <row r="23" spans="10:16" x14ac:dyDescent="0.3">
      <c r="J23" s="2"/>
      <c r="K23" s="2"/>
      <c r="L23" s="2"/>
      <c r="M23" s="2"/>
      <c r="N23" s="2"/>
      <c r="O23" s="2"/>
      <c r="P23" s="2"/>
    </row>
    <row r="24" spans="10:16" x14ac:dyDescent="0.3">
      <c r="J24" s="2"/>
      <c r="K24" s="2"/>
      <c r="L24" s="2"/>
      <c r="M24" s="2"/>
      <c r="N24" s="2"/>
      <c r="O24" s="2"/>
      <c r="P24" s="2"/>
    </row>
    <row r="25" spans="10:16" x14ac:dyDescent="0.3">
      <c r="J25" s="2"/>
      <c r="K25" s="2"/>
      <c r="L25" s="2"/>
      <c r="M25" s="2"/>
      <c r="N25" s="2"/>
      <c r="O25" s="2"/>
      <c r="P25" s="2"/>
    </row>
  </sheetData>
  <mergeCells count="2">
    <mergeCell ref="C1:G1"/>
    <mergeCell ref="C2:G2"/>
  </mergeCells>
  <printOptions horizontalCentered="1"/>
  <pageMargins left="0.70866141732283472" right="0.70866141732283472" top="0.74803149606299213" bottom="0.74803149606299213" header="0.31496062992125984" footer="0.31496062992125984"/>
  <pageSetup paperSize="14" scale="122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C0C5D-657A-4C2C-8072-23D69C086069}">
  <dimension ref="A1:P28"/>
  <sheetViews>
    <sheetView view="pageBreakPreview" topLeftCell="C1" zoomScaleNormal="100" zoomScaleSheetLayoutView="100" workbookViewId="0">
      <selection activeCell="K28" sqref="K28"/>
    </sheetView>
  </sheetViews>
  <sheetFormatPr defaultColWidth="9.109375" defaultRowHeight="14.4" x14ac:dyDescent="0.3"/>
  <cols>
    <col min="1" max="2" width="0" hidden="1" customWidth="1"/>
    <col min="3" max="3" width="27.6640625" customWidth="1"/>
    <col min="4" max="4" width="14.44140625" hidden="1" customWidth="1"/>
    <col min="5" max="5" width="14.5546875" customWidth="1"/>
    <col min="6" max="6" width="13.5546875" customWidth="1"/>
    <col min="7" max="7" width="17.88671875" customWidth="1"/>
    <col min="14" max="14" width="10.5546875" bestFit="1" customWidth="1"/>
    <col min="16" max="16" width="9.5546875" bestFit="1" customWidth="1"/>
  </cols>
  <sheetData>
    <row r="1" spans="1:16" ht="20.399999999999999" x14ac:dyDescent="0.35">
      <c r="A1" s="11"/>
      <c r="B1" s="11"/>
      <c r="C1" s="88" t="s">
        <v>54</v>
      </c>
      <c r="D1" s="88"/>
      <c r="E1" s="88"/>
      <c r="F1" s="88"/>
      <c r="G1" s="88"/>
    </row>
    <row r="2" spans="1:16" ht="20.399999999999999" x14ac:dyDescent="0.35">
      <c r="A2" s="11"/>
      <c r="B2" s="11"/>
      <c r="C2" s="88" t="s">
        <v>22</v>
      </c>
      <c r="D2" s="88"/>
      <c r="E2" s="88"/>
      <c r="F2" s="88"/>
      <c r="G2" s="88"/>
    </row>
    <row r="3" spans="1:16" x14ac:dyDescent="0.3">
      <c r="A3" s="11"/>
      <c r="B3" s="11"/>
      <c r="H3" s="2"/>
      <c r="I3" s="2"/>
      <c r="J3" s="2"/>
      <c r="K3" s="2"/>
      <c r="L3" s="2" t="s">
        <v>23</v>
      </c>
      <c r="M3" s="2"/>
      <c r="N3" s="2"/>
    </row>
    <row r="4" spans="1:16" x14ac:dyDescent="0.3">
      <c r="A4" s="11"/>
      <c r="B4" s="11"/>
      <c r="C4" s="7" t="s">
        <v>18</v>
      </c>
      <c r="D4" s="7" t="s">
        <v>19</v>
      </c>
      <c r="E4" s="7" t="s">
        <v>15</v>
      </c>
      <c r="F4" s="7" t="s">
        <v>16</v>
      </c>
      <c r="G4" s="7" t="s">
        <v>20</v>
      </c>
      <c r="H4" s="2"/>
      <c r="I4" s="2"/>
      <c r="J4" s="2"/>
      <c r="K4" s="2"/>
      <c r="L4" s="2"/>
      <c r="M4" s="2"/>
      <c r="N4" s="2"/>
    </row>
    <row r="5" spans="1:16" x14ac:dyDescent="0.3">
      <c r="A5" s="11">
        <v>33755</v>
      </c>
      <c r="B5" s="11"/>
      <c r="C5" s="4" t="s">
        <v>0</v>
      </c>
      <c r="D5" s="6">
        <v>1454</v>
      </c>
      <c r="E5" s="24">
        <v>1378.2739742260408</v>
      </c>
      <c r="F5" s="6">
        <v>22.23</v>
      </c>
      <c r="G5" s="6">
        <f>E5*F5/10</f>
        <v>3063.9030447044888</v>
      </c>
      <c r="H5" s="2"/>
      <c r="I5" s="2"/>
      <c r="J5" s="2">
        <f>D5/D20*100%</f>
        <v>4.3075099985187382E-2</v>
      </c>
      <c r="K5" s="2">
        <f>J5*E23</f>
        <v>1378.2739742260408</v>
      </c>
      <c r="L5" s="2">
        <v>22.23</v>
      </c>
      <c r="M5" s="2"/>
      <c r="N5" s="13"/>
      <c r="P5" s="12"/>
    </row>
    <row r="6" spans="1:16" x14ac:dyDescent="0.3">
      <c r="A6" s="11"/>
      <c r="B6" s="11"/>
      <c r="C6" s="4" t="s">
        <v>1</v>
      </c>
      <c r="D6" s="6">
        <v>2095</v>
      </c>
      <c r="E6" s="24">
        <v>1985.8899422307804</v>
      </c>
      <c r="F6" s="6">
        <v>22.65</v>
      </c>
      <c r="G6" s="6">
        <f t="shared" ref="G6:G19" si="0">E6*F6/10</f>
        <v>4498.0407191527174</v>
      </c>
      <c r="H6" s="2"/>
      <c r="I6" s="2"/>
      <c r="J6" s="2">
        <f>D6/D20*100%</f>
        <v>6.2064879277144124E-2</v>
      </c>
      <c r="K6" s="2">
        <f>J6*E23</f>
        <v>1985.8899422307804</v>
      </c>
      <c r="L6" s="2">
        <v>22.65</v>
      </c>
      <c r="M6" s="2"/>
      <c r="N6" s="2"/>
    </row>
    <row r="7" spans="1:16" x14ac:dyDescent="0.3">
      <c r="A7" s="11"/>
      <c r="B7" s="11"/>
      <c r="C7" s="4" t="s">
        <v>2</v>
      </c>
      <c r="D7" s="6">
        <v>3668</v>
      </c>
      <c r="E7" s="24">
        <v>3476.966256850837</v>
      </c>
      <c r="F7" s="6">
        <v>26.77</v>
      </c>
      <c r="G7" s="6">
        <f t="shared" si="0"/>
        <v>9307.8386695896897</v>
      </c>
      <c r="H7" s="2"/>
      <c r="I7" s="2"/>
      <c r="J7" s="2">
        <f>D7/D20*100%</f>
        <v>0.10866538290623612</v>
      </c>
      <c r="K7" s="2">
        <f>J7*E23</f>
        <v>3476.966256850837</v>
      </c>
      <c r="L7" s="2">
        <v>26.77</v>
      </c>
      <c r="M7" s="2"/>
      <c r="N7" s="2"/>
    </row>
    <row r="8" spans="1:16" x14ac:dyDescent="0.3">
      <c r="C8" s="4" t="s">
        <v>3</v>
      </c>
      <c r="D8" s="6">
        <v>1190</v>
      </c>
      <c r="E8" s="24">
        <v>1128.0234039401569</v>
      </c>
      <c r="F8" s="6">
        <v>26.46</v>
      </c>
      <c r="G8" s="6">
        <f t="shared" si="0"/>
        <v>2984.7499268256552</v>
      </c>
      <c r="H8" s="2"/>
      <c r="I8" s="2"/>
      <c r="J8" s="2">
        <f>D8/D20*100%</f>
        <v>3.5254036439046066E-2</v>
      </c>
      <c r="K8" s="2">
        <f>J8*E23</f>
        <v>1128.0234039401569</v>
      </c>
      <c r="L8" s="2">
        <v>26.46</v>
      </c>
      <c r="M8" s="2"/>
      <c r="N8" s="2"/>
    </row>
    <row r="9" spans="1:16" x14ac:dyDescent="0.3">
      <c r="C9" s="4" t="s">
        <v>4</v>
      </c>
      <c r="D9" s="6">
        <v>4360</v>
      </c>
      <c r="E9" s="24">
        <v>4132.9260850244409</v>
      </c>
      <c r="F9" s="6">
        <v>28.12</v>
      </c>
      <c r="G9" s="6">
        <f t="shared" si="0"/>
        <v>11621.788151088727</v>
      </c>
      <c r="H9" s="2"/>
      <c r="I9" s="2"/>
      <c r="J9" s="2">
        <f>D9/D20*100%</f>
        <v>0.12916604947415197</v>
      </c>
      <c r="K9" s="2">
        <f>J9*E23</f>
        <v>4132.9260850244409</v>
      </c>
      <c r="L9" s="2">
        <v>28.12</v>
      </c>
      <c r="M9" s="2"/>
      <c r="N9" s="2"/>
    </row>
    <row r="10" spans="1:16" x14ac:dyDescent="0.3">
      <c r="C10" s="4" t="s">
        <v>5</v>
      </c>
      <c r="D10" s="6">
        <v>3743</v>
      </c>
      <c r="E10" s="24">
        <v>3548.0601688638721</v>
      </c>
      <c r="F10" s="6">
        <v>27.54</v>
      </c>
      <c r="G10" s="6">
        <f t="shared" si="0"/>
        <v>9771.3577050511049</v>
      </c>
      <c r="H10" s="2"/>
      <c r="I10" s="2"/>
      <c r="J10" s="2">
        <f>D10/D20*100%</f>
        <v>0.11088727595911717</v>
      </c>
      <c r="K10" s="2">
        <f>J10*E23</f>
        <v>3548.0601688638721</v>
      </c>
      <c r="L10" s="2">
        <v>27.54</v>
      </c>
      <c r="M10" s="2"/>
      <c r="N10" s="2"/>
    </row>
    <row r="11" spans="1:16" x14ac:dyDescent="0.3">
      <c r="C11" s="4" t="s">
        <v>6</v>
      </c>
      <c r="D11" s="6">
        <v>2450</v>
      </c>
      <c r="E11" s="24">
        <v>2322.4011257591469</v>
      </c>
      <c r="F11" s="6">
        <v>26.55</v>
      </c>
      <c r="G11" s="6">
        <f t="shared" si="0"/>
        <v>6165.9749888905353</v>
      </c>
      <c r="H11" s="2"/>
      <c r="I11" s="2"/>
      <c r="J11" s="2">
        <f>D11/D20*100%</f>
        <v>7.2581839727447792E-2</v>
      </c>
      <c r="K11" s="2">
        <f>J11*E23</f>
        <v>2322.4011257591469</v>
      </c>
      <c r="L11" s="2">
        <v>26.55</v>
      </c>
      <c r="M11" s="2"/>
      <c r="N11" s="2"/>
    </row>
    <row r="12" spans="1:16" x14ac:dyDescent="0.3">
      <c r="C12" s="4" t="s">
        <v>7</v>
      </c>
      <c r="D12" s="6">
        <v>1724</v>
      </c>
      <c r="E12" s="24">
        <v>1634.2120574729668</v>
      </c>
      <c r="F12" s="6">
        <v>26.46</v>
      </c>
      <c r="G12" s="6">
        <f t="shared" si="0"/>
        <v>4324.1251040734696</v>
      </c>
      <c r="H12" s="2"/>
      <c r="I12" s="2"/>
      <c r="J12" s="2">
        <f>D12/D20*100%</f>
        <v>5.1073914975559173E-2</v>
      </c>
      <c r="K12" s="2">
        <f>J12*E23</f>
        <v>1634.2120574729668</v>
      </c>
      <c r="L12" s="2">
        <v>26.46</v>
      </c>
      <c r="M12" s="2"/>
      <c r="N12" s="2"/>
    </row>
    <row r="13" spans="1:16" x14ac:dyDescent="0.3">
      <c r="C13" s="4" t="s">
        <v>8</v>
      </c>
      <c r="D13" s="6">
        <v>2856</v>
      </c>
      <c r="E13" s="24">
        <v>2707.2561694563769</v>
      </c>
      <c r="F13" s="6">
        <v>28.43</v>
      </c>
      <c r="G13" s="6">
        <f t="shared" si="0"/>
        <v>7696.7292897644802</v>
      </c>
      <c r="H13" s="2"/>
      <c r="I13" s="2"/>
      <c r="J13" s="2">
        <f>D13/D20*100%</f>
        <v>8.4609687453710558E-2</v>
      </c>
      <c r="K13" s="2">
        <f>J13*E23</f>
        <v>2707.2561694563769</v>
      </c>
      <c r="L13" s="2">
        <v>28.43</v>
      </c>
      <c r="M13" s="2"/>
      <c r="N13" s="2"/>
    </row>
    <row r="14" spans="1:16" x14ac:dyDescent="0.3">
      <c r="C14" s="4" t="s">
        <v>9</v>
      </c>
      <c r="D14" s="6">
        <v>1380</v>
      </c>
      <c r="E14" s="24">
        <v>1308.127981039846</v>
      </c>
      <c r="F14" s="6">
        <v>28.49</v>
      </c>
      <c r="G14" s="6">
        <f t="shared" si="0"/>
        <v>3726.8566179825211</v>
      </c>
      <c r="H14" s="2"/>
      <c r="I14" s="2"/>
      <c r="J14" s="2">
        <f>D14/D20*100%</f>
        <v>4.0882832173011405E-2</v>
      </c>
      <c r="K14" s="2">
        <f>J14*E23</f>
        <v>1308.127981039846</v>
      </c>
      <c r="L14" s="2">
        <v>28.49</v>
      </c>
      <c r="M14" s="2"/>
      <c r="N14" s="2"/>
    </row>
    <row r="15" spans="1:16" x14ac:dyDescent="0.3">
      <c r="C15" s="4" t="s">
        <v>10</v>
      </c>
      <c r="D15" s="6">
        <v>2360</v>
      </c>
      <c r="E15" s="24">
        <v>2237.0884313435045</v>
      </c>
      <c r="F15" s="6">
        <v>28.57</v>
      </c>
      <c r="G15" s="6">
        <f t="shared" si="0"/>
        <v>6391.361648348392</v>
      </c>
      <c r="H15" s="2"/>
      <c r="I15" s="2"/>
      <c r="J15" s="2">
        <f>D15/D20*100%</f>
        <v>6.9915568063990519E-2</v>
      </c>
      <c r="K15" s="2">
        <f>J15*E23</f>
        <v>2237.0884313435045</v>
      </c>
      <c r="L15" s="2">
        <v>28.57</v>
      </c>
      <c r="M15" s="2"/>
      <c r="N15" s="2"/>
    </row>
    <row r="16" spans="1:16" x14ac:dyDescent="0.3">
      <c r="C16" s="4" t="s">
        <v>11</v>
      </c>
      <c r="D16" s="6">
        <v>903</v>
      </c>
      <c r="E16" s="24">
        <v>855.97070063694275</v>
      </c>
      <c r="F16" s="6">
        <v>28.69</v>
      </c>
      <c r="G16" s="6">
        <f t="shared" si="0"/>
        <v>2455.7799401273887</v>
      </c>
      <c r="H16" s="2"/>
      <c r="I16" s="2"/>
      <c r="J16" s="2">
        <f>D16/D20*100%</f>
        <v>2.6751592356687899E-2</v>
      </c>
      <c r="K16" s="2">
        <f>J16*E23</f>
        <v>855.97070063694275</v>
      </c>
      <c r="L16" s="2">
        <v>28.69</v>
      </c>
      <c r="M16" s="2"/>
      <c r="N16" s="2"/>
    </row>
    <row r="17" spans="3:14" x14ac:dyDescent="0.3">
      <c r="C17" s="4" t="s">
        <v>12</v>
      </c>
      <c r="D17" s="6">
        <v>2568</v>
      </c>
      <c r="E17" s="24">
        <v>2434.2555473263219</v>
      </c>
      <c r="F17" s="6">
        <v>28.32</v>
      </c>
      <c r="G17" s="6">
        <f t="shared" si="0"/>
        <v>6893.8117100281434</v>
      </c>
      <c r="H17" s="2"/>
      <c r="I17" s="2"/>
      <c r="J17" s="2">
        <f>D17/D20*100%</f>
        <v>7.6077618130647312E-2</v>
      </c>
      <c r="K17" s="2">
        <f>J17*E23</f>
        <v>2434.2555473263219</v>
      </c>
      <c r="L17" s="2">
        <v>28.32</v>
      </c>
      <c r="M17" s="2"/>
      <c r="N17" s="2"/>
    </row>
    <row r="18" spans="3:14" x14ac:dyDescent="0.3">
      <c r="C18" s="4" t="s">
        <v>13</v>
      </c>
      <c r="D18" s="6">
        <v>1501</v>
      </c>
      <c r="E18" s="24">
        <v>1422.8261590875427</v>
      </c>
      <c r="F18" s="6">
        <v>27.43</v>
      </c>
      <c r="G18" s="6">
        <f t="shared" si="0"/>
        <v>3902.8121543771294</v>
      </c>
      <c r="H18" s="2"/>
      <c r="I18" s="2"/>
      <c r="J18" s="2">
        <f>D18/D20*100%</f>
        <v>4.4467486298326177E-2</v>
      </c>
      <c r="K18" s="2">
        <f>J18*E23</f>
        <v>1422.8261590875427</v>
      </c>
      <c r="L18" s="2">
        <v>27.43</v>
      </c>
      <c r="M18" s="2"/>
      <c r="N18" s="2"/>
    </row>
    <row r="19" spans="3:14" x14ac:dyDescent="0.3">
      <c r="C19" s="4" t="s">
        <v>14</v>
      </c>
      <c r="D19" s="6">
        <v>1503</v>
      </c>
      <c r="E19" s="24">
        <v>1424.7219967412236</v>
      </c>
      <c r="F19" s="6">
        <v>26.49</v>
      </c>
      <c r="G19" s="6">
        <f t="shared" si="0"/>
        <v>3774.0885693675009</v>
      </c>
      <c r="H19" s="2"/>
      <c r="I19" s="2"/>
      <c r="J19" s="2">
        <f>D19/D20*100%</f>
        <v>4.4526736779736335E-2</v>
      </c>
      <c r="K19" s="2">
        <f>J19*E23</f>
        <v>1424.7219967412236</v>
      </c>
      <c r="L19" s="2">
        <v>26.49</v>
      </c>
      <c r="M19" s="2"/>
      <c r="N19" s="2"/>
    </row>
    <row r="20" spans="3:14" x14ac:dyDescent="0.3">
      <c r="C20" s="5" t="s">
        <v>17</v>
      </c>
      <c r="D20" s="8">
        <f>SUM(D5:D19)</f>
        <v>33755</v>
      </c>
      <c r="E20" s="8">
        <f>SUM(E5:E19)</f>
        <v>31997</v>
      </c>
      <c r="F20" s="8">
        <f>AVERAGE(F5:F19)</f>
        <v>26.88</v>
      </c>
      <c r="G20" s="8">
        <f>E20*F20/10</f>
        <v>86007.936000000002</v>
      </c>
      <c r="H20" s="2"/>
      <c r="I20" s="2"/>
      <c r="J20" s="2"/>
      <c r="K20" s="2">
        <f>SUM(K5:K19)</f>
        <v>31997</v>
      </c>
      <c r="L20" s="2">
        <f>AVERAGE(L5:L19)</f>
        <v>26.88</v>
      </c>
      <c r="M20" s="2"/>
      <c r="N20" s="2"/>
    </row>
    <row r="21" spans="3:14" x14ac:dyDescent="0.3">
      <c r="H21" s="2"/>
      <c r="I21" s="2"/>
      <c r="J21" s="2"/>
      <c r="K21" s="2"/>
      <c r="L21" s="2"/>
      <c r="M21" s="2"/>
      <c r="N21" s="2"/>
    </row>
    <row r="22" spans="3:14" x14ac:dyDescent="0.3">
      <c r="C22" s="9" t="s">
        <v>80</v>
      </c>
      <c r="D22" s="11"/>
      <c r="E22" s="11"/>
      <c r="F22" s="11"/>
      <c r="G22" s="11"/>
      <c r="H22" s="2"/>
      <c r="I22" s="2"/>
      <c r="J22" s="2"/>
      <c r="K22" s="2"/>
      <c r="L22" s="2"/>
      <c r="M22" s="2"/>
      <c r="N22" s="2"/>
    </row>
    <row r="23" spans="3:14" hidden="1" x14ac:dyDescent="0.3">
      <c r="C23" s="9" t="s">
        <v>35</v>
      </c>
      <c r="D23" s="11"/>
      <c r="E23" s="1">
        <v>31997</v>
      </c>
      <c r="F23" s="1">
        <f>AVERAGE(F5:F19)</f>
        <v>26.88</v>
      </c>
      <c r="G23" s="14">
        <f>E23*F23/10</f>
        <v>86007.936000000002</v>
      </c>
      <c r="H23" s="2"/>
      <c r="I23" s="2"/>
      <c r="J23" s="2"/>
      <c r="K23" s="2"/>
      <c r="L23" s="2">
        <f>AVERAGE(L5:L19)</f>
        <v>26.88</v>
      </c>
      <c r="M23" s="2">
        <v>23.65</v>
      </c>
      <c r="N23" s="2"/>
    </row>
    <row r="24" spans="3:14" x14ac:dyDescent="0.3">
      <c r="D24" s="11"/>
      <c r="E24" s="1">
        <v>25341.1</v>
      </c>
      <c r="F24" s="1">
        <v>26.030000000000005</v>
      </c>
      <c r="G24" s="1">
        <v>65962.883300000016</v>
      </c>
      <c r="H24" s="2"/>
      <c r="I24" s="2"/>
      <c r="J24" s="2"/>
      <c r="K24" s="2"/>
      <c r="L24" s="2"/>
      <c r="M24" s="2"/>
      <c r="N24" s="2"/>
    </row>
    <row r="25" spans="3:14" x14ac:dyDescent="0.3">
      <c r="D25" s="11"/>
      <c r="E25" s="1"/>
      <c r="F25" s="1"/>
      <c r="G25" s="1"/>
      <c r="H25" s="2"/>
      <c r="I25" s="2"/>
      <c r="J25" s="2"/>
      <c r="K25" s="2"/>
      <c r="L25" s="2"/>
      <c r="M25" s="2"/>
      <c r="N25" s="2"/>
    </row>
    <row r="26" spans="3:14" x14ac:dyDescent="0.3">
      <c r="D26" s="11"/>
      <c r="E26" s="1"/>
      <c r="F26" s="1"/>
      <c r="G26" s="1"/>
      <c r="H26" s="2">
        <f>E23-E20</f>
        <v>0</v>
      </c>
      <c r="I26" s="2"/>
      <c r="J26" s="2"/>
      <c r="K26" s="2"/>
      <c r="L26" s="2"/>
      <c r="M26" s="2"/>
      <c r="N26" s="2"/>
    </row>
    <row r="27" spans="3:14" x14ac:dyDescent="0.3">
      <c r="D27" s="11"/>
      <c r="E27" s="1">
        <f>E23/15</f>
        <v>2133.1333333333332</v>
      </c>
      <c r="F27" s="1"/>
      <c r="G27" s="1"/>
      <c r="H27" s="2"/>
      <c r="I27" s="2"/>
      <c r="J27" s="2"/>
      <c r="K27" s="2"/>
      <c r="L27" s="2"/>
      <c r="M27" s="2"/>
      <c r="N27" s="2"/>
    </row>
    <row r="28" spans="3:14" x14ac:dyDescent="0.3">
      <c r="H28" s="2"/>
      <c r="I28" s="2"/>
      <c r="J28" s="2"/>
      <c r="K28" s="2"/>
      <c r="L28" s="2"/>
      <c r="M28" s="2"/>
      <c r="N28" s="2"/>
    </row>
  </sheetData>
  <mergeCells count="2">
    <mergeCell ref="C1:G1"/>
    <mergeCell ref="C2:G2"/>
  </mergeCells>
  <printOptions horizontalCentered="1"/>
  <pageMargins left="0.70866141732283472" right="0.70866141732283472" top="0.74803149606299213" bottom="0.74803149606299213" header="0.31496062992125984" footer="0.31496062992125984"/>
  <pageSetup paperSize="14" scale="120" orientation="portrait" horizontalDpi="0" verticalDpi="0" r:id="rId1"/>
  <rowBreaks count="1" manualBreakCount="1">
    <brk id="31" min="2" max="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0BC83-DB9F-45C2-B44D-348D48B5154E}">
  <dimension ref="A3:Q25"/>
  <sheetViews>
    <sheetView workbookViewId="0">
      <selection activeCell="M27" sqref="M27"/>
    </sheetView>
  </sheetViews>
  <sheetFormatPr defaultRowHeight="13.8" x14ac:dyDescent="0.25"/>
  <cols>
    <col min="1" max="1" width="17.33203125" style="25" customWidth="1"/>
    <col min="2" max="11" width="8.88671875" style="25"/>
    <col min="12" max="12" width="10.5546875" style="25" customWidth="1"/>
    <col min="13" max="13" width="11.6640625" style="25" customWidth="1"/>
    <col min="14" max="14" width="10.44140625" style="25" bestFit="1" customWidth="1"/>
    <col min="15" max="15" width="18" style="25" customWidth="1"/>
    <col min="16" max="16" width="11.44140625" style="25" bestFit="1" customWidth="1"/>
    <col min="17" max="17" width="10.44140625" style="25" bestFit="1" customWidth="1"/>
    <col min="18" max="16384" width="8.88671875" style="25"/>
  </cols>
  <sheetData>
    <row r="3" spans="1:17" ht="22.8" x14ac:dyDescent="0.4">
      <c r="A3" s="95" t="s">
        <v>73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</row>
    <row r="5" spans="1:17" x14ac:dyDescent="0.25">
      <c r="A5" s="93" t="s">
        <v>60</v>
      </c>
      <c r="B5" s="97" t="s">
        <v>74</v>
      </c>
      <c r="C5" s="97"/>
      <c r="D5" s="97"/>
      <c r="E5" s="97"/>
      <c r="F5" s="97"/>
      <c r="G5" s="97"/>
      <c r="H5" s="97"/>
      <c r="I5" s="97"/>
      <c r="J5" s="97"/>
      <c r="K5" s="97"/>
      <c r="L5" s="97" t="s">
        <v>75</v>
      </c>
      <c r="M5" s="97"/>
      <c r="N5" s="96" t="s">
        <v>17</v>
      </c>
      <c r="O5" s="96" t="s">
        <v>76</v>
      </c>
      <c r="P5" s="97" t="s">
        <v>20</v>
      </c>
      <c r="Q5" s="97"/>
    </row>
    <row r="6" spans="1:17" s="26" customFormat="1" x14ac:dyDescent="0.25">
      <c r="A6" s="94"/>
      <c r="B6" s="31" t="s">
        <v>61</v>
      </c>
      <c r="C6" s="31" t="s">
        <v>62</v>
      </c>
      <c r="D6" s="31" t="s">
        <v>63</v>
      </c>
      <c r="E6" s="31" t="s">
        <v>64</v>
      </c>
      <c r="F6" s="31" t="s">
        <v>65</v>
      </c>
      <c r="G6" s="31" t="s">
        <v>66</v>
      </c>
      <c r="H6" s="31" t="s">
        <v>67</v>
      </c>
      <c r="I6" s="31" t="s">
        <v>68</v>
      </c>
      <c r="J6" s="31" t="s">
        <v>69</v>
      </c>
      <c r="K6" s="31" t="s">
        <v>70</v>
      </c>
      <c r="L6" s="31" t="s">
        <v>71</v>
      </c>
      <c r="M6" s="31" t="s">
        <v>72</v>
      </c>
      <c r="N6" s="96"/>
      <c r="O6" s="96"/>
      <c r="P6" s="31" t="s">
        <v>77</v>
      </c>
      <c r="Q6" s="31" t="s">
        <v>78</v>
      </c>
    </row>
    <row r="7" spans="1:17" ht="14.4" customHeight="1" x14ac:dyDescent="0.25">
      <c r="A7" s="27" t="s">
        <v>0</v>
      </c>
      <c r="B7" s="28">
        <v>0</v>
      </c>
      <c r="C7" s="28">
        <v>257</v>
      </c>
      <c r="D7" s="28">
        <v>726</v>
      </c>
      <c r="E7" s="28">
        <v>721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279</v>
      </c>
      <c r="N7" s="29">
        <f>SUM(B7:M7)</f>
        <v>1983</v>
      </c>
      <c r="O7" s="27"/>
      <c r="P7" s="27"/>
      <c r="Q7" s="27"/>
    </row>
    <row r="8" spans="1:17" x14ac:dyDescent="0.25">
      <c r="A8" s="27" t="s">
        <v>1</v>
      </c>
      <c r="B8" s="28">
        <v>610</v>
      </c>
      <c r="C8" s="28">
        <v>875</v>
      </c>
      <c r="D8" s="28">
        <v>2306</v>
      </c>
      <c r="E8" s="28">
        <v>193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9">
        <f t="shared" ref="N8:N21" si="0">SUM(B8:M8)</f>
        <v>3984</v>
      </c>
      <c r="O8" s="32"/>
      <c r="P8" s="32"/>
      <c r="Q8" s="32"/>
    </row>
    <row r="9" spans="1:17" x14ac:dyDescent="0.25">
      <c r="A9" s="27" t="s">
        <v>56</v>
      </c>
      <c r="B9" s="28">
        <v>1510</v>
      </c>
      <c r="C9" s="28">
        <v>1645</v>
      </c>
      <c r="D9" s="28">
        <v>1723</v>
      </c>
      <c r="E9" s="28">
        <v>0</v>
      </c>
      <c r="F9" s="28">
        <v>0</v>
      </c>
      <c r="G9" s="28">
        <v>0</v>
      </c>
      <c r="H9" s="28">
        <v>7</v>
      </c>
      <c r="I9" s="28">
        <v>0</v>
      </c>
      <c r="J9" s="28">
        <v>38</v>
      </c>
      <c r="K9" s="28">
        <v>3</v>
      </c>
      <c r="L9" s="28">
        <v>0</v>
      </c>
      <c r="M9" s="28">
        <v>0</v>
      </c>
      <c r="N9" s="29">
        <f t="shared" si="0"/>
        <v>4926</v>
      </c>
      <c r="O9" s="32"/>
      <c r="P9" s="32"/>
      <c r="Q9" s="32"/>
    </row>
    <row r="10" spans="1:17" x14ac:dyDescent="0.25">
      <c r="A10" s="27" t="s">
        <v>3</v>
      </c>
      <c r="B10" s="28">
        <v>252</v>
      </c>
      <c r="C10" s="28">
        <v>287</v>
      </c>
      <c r="D10" s="28">
        <v>679</v>
      </c>
      <c r="E10" s="28">
        <v>464</v>
      </c>
      <c r="F10" s="28">
        <v>0</v>
      </c>
      <c r="G10" s="28">
        <v>0</v>
      </c>
      <c r="H10" s="28">
        <v>72</v>
      </c>
      <c r="I10" s="28">
        <v>21</v>
      </c>
      <c r="J10" s="28">
        <v>0</v>
      </c>
      <c r="K10" s="28">
        <v>0</v>
      </c>
      <c r="L10" s="28">
        <v>0</v>
      </c>
      <c r="M10" s="28">
        <v>0</v>
      </c>
      <c r="N10" s="29">
        <f t="shared" si="0"/>
        <v>1775</v>
      </c>
      <c r="O10" s="32"/>
      <c r="P10" s="32"/>
      <c r="Q10" s="32"/>
    </row>
    <row r="11" spans="1:17" x14ac:dyDescent="0.25">
      <c r="A11" s="27" t="s">
        <v>4</v>
      </c>
      <c r="B11" s="28">
        <v>2511</v>
      </c>
      <c r="C11" s="28">
        <v>1162</v>
      </c>
      <c r="D11" s="28">
        <v>178</v>
      </c>
      <c r="E11" s="28">
        <v>3034</v>
      </c>
      <c r="F11" s="28">
        <v>0</v>
      </c>
      <c r="G11" s="28">
        <v>0</v>
      </c>
      <c r="H11" s="28">
        <v>30</v>
      </c>
      <c r="I11" s="28">
        <v>140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7055</v>
      </c>
      <c r="O11" s="32"/>
      <c r="P11" s="32"/>
      <c r="Q11" s="32"/>
    </row>
    <row r="12" spans="1:17" x14ac:dyDescent="0.25">
      <c r="A12" s="27" t="s">
        <v>5</v>
      </c>
      <c r="B12" s="28">
        <v>1042</v>
      </c>
      <c r="C12" s="28">
        <v>697</v>
      </c>
      <c r="D12" s="28">
        <v>1236</v>
      </c>
      <c r="E12" s="28">
        <v>409</v>
      </c>
      <c r="F12" s="28">
        <v>0</v>
      </c>
      <c r="G12" s="28">
        <v>0</v>
      </c>
      <c r="H12" s="28">
        <v>0</v>
      </c>
      <c r="I12" s="28">
        <v>2</v>
      </c>
      <c r="J12" s="28">
        <v>43</v>
      </c>
      <c r="K12" s="28">
        <v>86</v>
      </c>
      <c r="L12" s="28">
        <v>0</v>
      </c>
      <c r="M12" s="28">
        <v>132</v>
      </c>
      <c r="N12" s="29">
        <f t="shared" si="0"/>
        <v>3647</v>
      </c>
      <c r="O12" s="32"/>
      <c r="P12" s="32"/>
      <c r="Q12" s="32"/>
    </row>
    <row r="13" spans="1:17" x14ac:dyDescent="0.25">
      <c r="A13" s="27" t="s">
        <v>57</v>
      </c>
      <c r="B13" s="28">
        <v>2450</v>
      </c>
      <c r="C13" s="28">
        <v>937</v>
      </c>
      <c r="D13" s="28">
        <v>5</v>
      </c>
      <c r="E13" s="28">
        <v>535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9">
        <f t="shared" si="0"/>
        <v>3927</v>
      </c>
      <c r="O13" s="32"/>
      <c r="P13" s="32"/>
      <c r="Q13" s="32"/>
    </row>
    <row r="14" spans="1:17" x14ac:dyDescent="0.25">
      <c r="A14" s="27" t="s">
        <v>7</v>
      </c>
      <c r="B14" s="28">
        <v>418</v>
      </c>
      <c r="C14" s="28">
        <v>544</v>
      </c>
      <c r="D14" s="28">
        <v>589</v>
      </c>
      <c r="E14" s="28">
        <v>433</v>
      </c>
      <c r="F14" s="28">
        <v>0</v>
      </c>
      <c r="G14" s="28">
        <v>0</v>
      </c>
      <c r="H14" s="28">
        <v>1</v>
      </c>
      <c r="I14" s="28">
        <v>2</v>
      </c>
      <c r="J14" s="28">
        <v>0</v>
      </c>
      <c r="K14" s="28">
        <v>28</v>
      </c>
      <c r="L14" s="28">
        <v>0</v>
      </c>
      <c r="M14" s="28">
        <v>7</v>
      </c>
      <c r="N14" s="29">
        <f t="shared" si="0"/>
        <v>2022</v>
      </c>
      <c r="O14" s="32"/>
      <c r="P14" s="32"/>
      <c r="Q14" s="32"/>
    </row>
    <row r="15" spans="1:17" x14ac:dyDescent="0.25">
      <c r="A15" s="27" t="s">
        <v>58</v>
      </c>
      <c r="B15" s="28">
        <v>337</v>
      </c>
      <c r="C15" s="28">
        <v>245</v>
      </c>
      <c r="D15" s="28">
        <v>187</v>
      </c>
      <c r="E15" s="28">
        <v>348</v>
      </c>
      <c r="F15" s="28">
        <v>0</v>
      </c>
      <c r="G15" s="28">
        <v>29</v>
      </c>
      <c r="H15" s="28">
        <v>24</v>
      </c>
      <c r="I15" s="28">
        <v>32</v>
      </c>
      <c r="J15" s="28">
        <v>484</v>
      </c>
      <c r="K15" s="28">
        <v>232</v>
      </c>
      <c r="L15" s="28">
        <v>0</v>
      </c>
      <c r="M15" s="28">
        <v>0</v>
      </c>
      <c r="N15" s="29">
        <f t="shared" si="0"/>
        <v>1918</v>
      </c>
      <c r="O15" s="32"/>
      <c r="P15" s="32"/>
      <c r="Q15" s="32"/>
    </row>
    <row r="16" spans="1:17" x14ac:dyDescent="0.25">
      <c r="A16" s="27" t="s">
        <v>9</v>
      </c>
      <c r="B16" s="28">
        <v>656</v>
      </c>
      <c r="C16" s="28">
        <v>442</v>
      </c>
      <c r="D16" s="28">
        <v>1598</v>
      </c>
      <c r="E16" s="28">
        <v>132</v>
      </c>
      <c r="F16" s="28">
        <v>0</v>
      </c>
      <c r="G16" s="28">
        <v>0</v>
      </c>
      <c r="H16" s="28">
        <v>0</v>
      </c>
      <c r="I16" s="28">
        <v>0</v>
      </c>
      <c r="J16" s="28">
        <v>10</v>
      </c>
      <c r="K16" s="28">
        <v>10</v>
      </c>
      <c r="L16" s="28">
        <v>0</v>
      </c>
      <c r="M16" s="28">
        <v>5</v>
      </c>
      <c r="N16" s="29">
        <f t="shared" si="0"/>
        <v>2853</v>
      </c>
      <c r="O16" s="32"/>
      <c r="P16" s="32"/>
      <c r="Q16" s="32"/>
    </row>
    <row r="17" spans="1:17" x14ac:dyDescent="0.25">
      <c r="A17" s="27" t="s">
        <v>10</v>
      </c>
      <c r="B17" s="28">
        <v>1388</v>
      </c>
      <c r="C17" s="28">
        <v>646</v>
      </c>
      <c r="D17" s="28">
        <v>72</v>
      </c>
      <c r="E17" s="28">
        <v>963</v>
      </c>
      <c r="F17" s="28">
        <v>0</v>
      </c>
      <c r="G17" s="28">
        <v>0</v>
      </c>
      <c r="H17" s="28">
        <v>0</v>
      </c>
      <c r="I17" s="28">
        <v>0</v>
      </c>
      <c r="J17" s="28">
        <v>39</v>
      </c>
      <c r="K17" s="28">
        <v>8</v>
      </c>
      <c r="L17" s="28">
        <v>0</v>
      </c>
      <c r="M17" s="28">
        <v>341</v>
      </c>
      <c r="N17" s="29">
        <f t="shared" si="0"/>
        <v>3457</v>
      </c>
      <c r="O17" s="32"/>
      <c r="P17" s="32"/>
      <c r="Q17" s="32"/>
    </row>
    <row r="18" spans="1:17" x14ac:dyDescent="0.25">
      <c r="A18" s="27" t="s">
        <v>11</v>
      </c>
      <c r="B18" s="28">
        <v>664</v>
      </c>
      <c r="C18" s="28">
        <v>105</v>
      </c>
      <c r="D18" s="28">
        <v>1936</v>
      </c>
      <c r="E18" s="28">
        <v>0</v>
      </c>
      <c r="F18" s="28">
        <v>0</v>
      </c>
      <c r="G18" s="28">
        <v>0</v>
      </c>
      <c r="H18" s="28">
        <v>14</v>
      </c>
      <c r="I18" s="28">
        <v>10</v>
      </c>
      <c r="J18" s="28">
        <v>25</v>
      </c>
      <c r="K18" s="28">
        <v>0</v>
      </c>
      <c r="L18" s="28">
        <v>0</v>
      </c>
      <c r="M18" s="28">
        <v>0</v>
      </c>
      <c r="N18" s="29">
        <f t="shared" si="0"/>
        <v>2754</v>
      </c>
      <c r="O18" s="32"/>
      <c r="P18" s="32"/>
      <c r="Q18" s="32"/>
    </row>
    <row r="19" spans="1:17" x14ac:dyDescent="0.25">
      <c r="A19" s="27" t="s">
        <v>12</v>
      </c>
      <c r="B19" s="28">
        <v>683</v>
      </c>
      <c r="C19" s="28">
        <v>120</v>
      </c>
      <c r="D19" s="28">
        <v>0</v>
      </c>
      <c r="E19" s="28">
        <v>772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80</v>
      </c>
      <c r="N19" s="29">
        <f t="shared" si="0"/>
        <v>1655</v>
      </c>
      <c r="O19" s="32"/>
      <c r="P19" s="32"/>
      <c r="Q19" s="32"/>
    </row>
    <row r="20" spans="1:17" x14ac:dyDescent="0.25">
      <c r="A20" s="27" t="s">
        <v>13</v>
      </c>
      <c r="B20" s="28">
        <v>1692</v>
      </c>
      <c r="C20" s="28">
        <v>556</v>
      </c>
      <c r="D20" s="28">
        <v>0</v>
      </c>
      <c r="E20" s="28">
        <v>867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9">
        <f t="shared" si="0"/>
        <v>3115</v>
      </c>
      <c r="O20" s="32"/>
      <c r="P20" s="32"/>
      <c r="Q20" s="32"/>
    </row>
    <row r="21" spans="1:17" x14ac:dyDescent="0.25">
      <c r="A21" s="27" t="s">
        <v>14</v>
      </c>
      <c r="B21" s="28">
        <v>0</v>
      </c>
      <c r="C21" s="28">
        <v>100</v>
      </c>
      <c r="D21" s="28">
        <v>0</v>
      </c>
      <c r="E21" s="28">
        <v>5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80</v>
      </c>
      <c r="L21" s="28">
        <v>0</v>
      </c>
      <c r="M21" s="28">
        <v>0</v>
      </c>
      <c r="N21" s="29">
        <f t="shared" si="0"/>
        <v>185</v>
      </c>
      <c r="O21" s="32"/>
      <c r="P21" s="32"/>
      <c r="Q21" s="32"/>
    </row>
    <row r="22" spans="1:17" s="36" customFormat="1" x14ac:dyDescent="0.25">
      <c r="A22" s="33" t="s">
        <v>17</v>
      </c>
      <c r="B22" s="34">
        <f t="shared" ref="B22:M22" si="1">SUM(B7:B21)</f>
        <v>14213</v>
      </c>
      <c r="C22" s="34">
        <f t="shared" si="1"/>
        <v>8618</v>
      </c>
      <c r="D22" s="34">
        <f t="shared" si="1"/>
        <v>11235</v>
      </c>
      <c r="E22" s="34">
        <f t="shared" si="1"/>
        <v>8876</v>
      </c>
      <c r="F22" s="34">
        <f t="shared" si="1"/>
        <v>0</v>
      </c>
      <c r="G22" s="34">
        <f t="shared" si="1"/>
        <v>29</v>
      </c>
      <c r="H22" s="34">
        <f t="shared" si="1"/>
        <v>148</v>
      </c>
      <c r="I22" s="34">
        <f t="shared" si="1"/>
        <v>207</v>
      </c>
      <c r="J22" s="34">
        <f t="shared" si="1"/>
        <v>639</v>
      </c>
      <c r="K22" s="34">
        <f t="shared" si="1"/>
        <v>447</v>
      </c>
      <c r="L22" s="34">
        <f t="shared" si="1"/>
        <v>0</v>
      </c>
      <c r="M22" s="34">
        <f t="shared" si="1"/>
        <v>844</v>
      </c>
      <c r="N22" s="34">
        <f>SUM(B22:M22)</f>
        <v>45256</v>
      </c>
      <c r="O22" s="35">
        <v>26.88</v>
      </c>
      <c r="P22" s="35">
        <f>N22*O22/10</f>
        <v>121648.128</v>
      </c>
      <c r="Q22" s="35">
        <f>P22*60%</f>
        <v>72988.876799999998</v>
      </c>
    </row>
    <row r="24" spans="1:17" x14ac:dyDescent="0.25">
      <c r="A24" s="30" t="s">
        <v>59</v>
      </c>
    </row>
    <row r="25" spans="1:17" x14ac:dyDescent="0.25">
      <c r="A25" s="30" t="s">
        <v>79</v>
      </c>
    </row>
  </sheetData>
  <mergeCells count="7">
    <mergeCell ref="A5:A6"/>
    <mergeCell ref="A3:Q3"/>
    <mergeCell ref="N5:N6"/>
    <mergeCell ref="P5:Q5"/>
    <mergeCell ref="O5:O6"/>
    <mergeCell ref="B5:K5"/>
    <mergeCell ref="L5:M5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054EF-93DD-46FB-A94B-2976046FE250}">
  <dimension ref="A1:P49"/>
  <sheetViews>
    <sheetView view="pageBreakPreview" topLeftCell="C1" zoomScaleNormal="100" zoomScaleSheetLayoutView="100" workbookViewId="0">
      <selection activeCell="G20" sqref="G20"/>
    </sheetView>
  </sheetViews>
  <sheetFormatPr defaultColWidth="9.109375" defaultRowHeight="14.4" x14ac:dyDescent="0.3"/>
  <cols>
    <col min="1" max="2" width="0" hidden="1" customWidth="1"/>
    <col min="3" max="3" width="28.33203125" customWidth="1"/>
    <col min="4" max="4" width="12.88671875" customWidth="1"/>
    <col min="5" max="5" width="14.5546875" customWidth="1"/>
    <col min="6" max="6" width="13.5546875" customWidth="1"/>
    <col min="7" max="7" width="17.88671875" customWidth="1"/>
    <col min="14" max="14" width="10.5546875" bestFit="1" customWidth="1"/>
    <col min="16" max="16" width="9.5546875" bestFit="1" customWidth="1"/>
  </cols>
  <sheetData>
    <row r="1" spans="1:16" ht="20.399999999999999" x14ac:dyDescent="0.35">
      <c r="A1" s="11"/>
      <c r="B1" s="11"/>
      <c r="C1" s="88" t="s">
        <v>54</v>
      </c>
      <c r="D1" s="88"/>
      <c r="E1" s="88"/>
      <c r="F1" s="88"/>
      <c r="G1" s="88"/>
    </row>
    <row r="2" spans="1:16" ht="20.399999999999999" x14ac:dyDescent="0.35">
      <c r="A2" s="11"/>
      <c r="B2" s="11"/>
      <c r="C2" s="88" t="s">
        <v>22</v>
      </c>
      <c r="D2" s="88"/>
      <c r="E2" s="88"/>
      <c r="F2" s="88"/>
      <c r="G2" s="88"/>
    </row>
    <row r="3" spans="1:16" x14ac:dyDescent="0.3">
      <c r="A3" s="11"/>
      <c r="B3" s="11"/>
      <c r="H3" s="2"/>
      <c r="I3" s="2"/>
      <c r="J3" s="2"/>
      <c r="K3" s="2"/>
      <c r="L3" s="2" t="s">
        <v>23</v>
      </c>
      <c r="M3" s="2"/>
      <c r="N3" s="2"/>
    </row>
    <row r="4" spans="1:16" x14ac:dyDescent="0.3">
      <c r="A4" s="11"/>
      <c r="B4" s="11"/>
      <c r="C4" s="7" t="s">
        <v>18</v>
      </c>
      <c r="D4" s="7" t="s">
        <v>19</v>
      </c>
      <c r="E4" s="7" t="s">
        <v>15</v>
      </c>
      <c r="F4" s="7" t="s">
        <v>16</v>
      </c>
      <c r="G4" s="7" t="s">
        <v>20</v>
      </c>
      <c r="H4" s="2"/>
      <c r="I4" s="2"/>
      <c r="J4" s="2"/>
      <c r="K4" s="2"/>
      <c r="L4" s="2"/>
      <c r="M4" s="2"/>
      <c r="N4" s="2"/>
    </row>
    <row r="5" spans="1:16" x14ac:dyDescent="0.3">
      <c r="A5" s="11">
        <v>33755</v>
      </c>
      <c r="B5" s="11"/>
      <c r="C5" s="4" t="s">
        <v>0</v>
      </c>
      <c r="D5" s="6">
        <v>1454</v>
      </c>
      <c r="E5" s="6">
        <v>1129.9058611408743</v>
      </c>
      <c r="F5" s="6">
        <v>22.23</v>
      </c>
      <c r="G5" s="6">
        <f>E5*F5/10</f>
        <v>2511.7807293161636</v>
      </c>
      <c r="H5" s="2"/>
      <c r="I5" s="2"/>
      <c r="J5" s="2">
        <f>D5/D20*100%</f>
        <v>4.3203680692114645E-2</v>
      </c>
      <c r="K5" s="2">
        <f>J5*E23</f>
        <v>1129.9058611408743</v>
      </c>
      <c r="L5" s="2">
        <v>22.23</v>
      </c>
      <c r="M5" s="2"/>
      <c r="N5" s="13"/>
      <c r="P5" s="12"/>
    </row>
    <row r="6" spans="1:16" x14ac:dyDescent="0.3">
      <c r="A6" s="11"/>
      <c r="B6" s="11"/>
      <c r="C6" s="4" t="s">
        <v>1</v>
      </c>
      <c r="D6" s="6">
        <v>2095</v>
      </c>
      <c r="E6" s="6">
        <v>1628.0280461417688</v>
      </c>
      <c r="F6" s="6">
        <v>22.78</v>
      </c>
      <c r="G6" s="6">
        <f t="shared" ref="G6:G19" si="0">E6*F6/10</f>
        <v>3708.6478891109496</v>
      </c>
      <c r="H6" s="2"/>
      <c r="I6" s="2"/>
      <c r="J6" s="2">
        <f>D6/D20*100%</f>
        <v>6.225014515129311E-2</v>
      </c>
      <c r="K6" s="2">
        <f>J6*E23</f>
        <v>1628.0280461417688</v>
      </c>
      <c r="L6" s="2">
        <v>22.78</v>
      </c>
      <c r="M6" s="2"/>
      <c r="N6" s="2"/>
    </row>
    <row r="7" spans="1:16" x14ac:dyDescent="0.3">
      <c r="A7" s="11"/>
      <c r="B7" s="11"/>
      <c r="C7" s="60" t="s">
        <v>2</v>
      </c>
      <c r="D7" s="61">
        <v>3668</v>
      </c>
      <c r="E7" s="61">
        <v>2850.4090087102659</v>
      </c>
      <c r="F7" s="61">
        <v>22.45</v>
      </c>
      <c r="G7" s="61">
        <f t="shared" si="0"/>
        <v>6399.1682245545471</v>
      </c>
      <c r="H7" s="2"/>
      <c r="I7" s="2"/>
      <c r="J7" s="2">
        <f>D7/D20*100%</f>
        <v>0.10898975294269361</v>
      </c>
      <c r="K7" s="2">
        <f>J7*E23</f>
        <v>2850.4090087102659</v>
      </c>
      <c r="L7" s="2">
        <v>22.45</v>
      </c>
      <c r="M7" s="2"/>
      <c r="N7" s="2"/>
    </row>
    <row r="8" spans="1:16" x14ac:dyDescent="0.3">
      <c r="C8" s="60" t="s">
        <v>3</v>
      </c>
      <c r="D8" s="61">
        <v>1190</v>
      </c>
      <c r="E8" s="61">
        <v>924.75101427623133</v>
      </c>
      <c r="F8" s="61">
        <v>24.21</v>
      </c>
      <c r="G8" s="61">
        <f t="shared" si="0"/>
        <v>2238.8222055627562</v>
      </c>
      <c r="H8" s="2"/>
      <c r="I8" s="2"/>
      <c r="J8" s="2">
        <f>D8/D20*100%</f>
        <v>3.5359270992858613E-2</v>
      </c>
      <c r="K8" s="2">
        <f>J8*E23</f>
        <v>924.75101427623133</v>
      </c>
      <c r="L8" s="2">
        <v>24.21</v>
      </c>
      <c r="M8" s="2"/>
      <c r="N8" s="2"/>
    </row>
    <row r="9" spans="1:16" x14ac:dyDescent="0.3">
      <c r="C9" s="4" t="s">
        <v>4</v>
      </c>
      <c r="D9" s="6">
        <v>4360</v>
      </c>
      <c r="E9" s="6">
        <v>3388.1633800372852</v>
      </c>
      <c r="F9" s="6">
        <v>23.77</v>
      </c>
      <c r="G9" s="6">
        <f t="shared" si="0"/>
        <v>8053.6643543486261</v>
      </c>
      <c r="H9" s="2"/>
      <c r="I9" s="2"/>
      <c r="J9" s="2">
        <f>D9/D20*100%</f>
        <v>0.12955161473013746</v>
      </c>
      <c r="K9" s="2">
        <f>J9*E23</f>
        <v>3388.1633800372852</v>
      </c>
      <c r="L9" s="2">
        <v>23.77</v>
      </c>
      <c r="M9" s="2"/>
      <c r="N9" s="2"/>
    </row>
    <row r="10" spans="1:16" x14ac:dyDescent="0.3">
      <c r="C10" s="4" t="s">
        <v>5</v>
      </c>
      <c r="D10" s="6">
        <v>3643</v>
      </c>
      <c r="E10" s="6">
        <v>2830.9814663935385</v>
      </c>
      <c r="F10" s="6">
        <v>22.11</v>
      </c>
      <c r="G10" s="6">
        <f t="shared" si="0"/>
        <v>6259.3000221961138</v>
      </c>
      <c r="H10" s="2"/>
      <c r="I10" s="2"/>
      <c r="J10" s="2">
        <f>D10/D20*100%</f>
        <v>0.10824691111511255</v>
      </c>
      <c r="K10" s="2">
        <f>J10*E23</f>
        <v>2830.9814663935385</v>
      </c>
      <c r="L10" s="2">
        <v>22.11</v>
      </c>
      <c r="M10" s="2"/>
      <c r="N10" s="2"/>
    </row>
    <row r="11" spans="1:16" x14ac:dyDescent="0.3">
      <c r="C11" s="4" t="s">
        <v>6</v>
      </c>
      <c r="D11" s="6">
        <v>2450</v>
      </c>
      <c r="E11" s="6">
        <v>1903.8991470393</v>
      </c>
      <c r="F11" s="6">
        <v>23.22</v>
      </c>
      <c r="G11" s="6">
        <f t="shared" si="0"/>
        <v>4420.8538194252542</v>
      </c>
      <c r="H11" s="2"/>
      <c r="I11" s="2"/>
      <c r="J11" s="2">
        <f>D11/D20*100%</f>
        <v>7.2798499102944211E-2</v>
      </c>
      <c r="K11" s="2">
        <f>J11*E23</f>
        <v>1903.8991470393</v>
      </c>
      <c r="L11" s="2">
        <v>23.22</v>
      </c>
      <c r="M11" s="2"/>
      <c r="N11" s="2"/>
    </row>
    <row r="12" spans="1:16" x14ac:dyDescent="0.3">
      <c r="C12" s="4" t="s">
        <v>7</v>
      </c>
      <c r="D12" s="6">
        <v>1724</v>
      </c>
      <c r="E12" s="6">
        <v>1339.7233181615318</v>
      </c>
      <c r="F12" s="6">
        <v>22.66</v>
      </c>
      <c r="G12" s="6">
        <f t="shared" si="0"/>
        <v>3035.8130389540311</v>
      </c>
      <c r="H12" s="2"/>
      <c r="I12" s="2"/>
      <c r="J12" s="2">
        <f>D12/D20*100%</f>
        <v>5.1226372429990126E-2</v>
      </c>
      <c r="K12" s="2">
        <f>J12*E23</f>
        <v>1339.7233181615318</v>
      </c>
      <c r="L12" s="2">
        <v>22.66</v>
      </c>
      <c r="M12" s="2"/>
      <c r="N12" s="2"/>
    </row>
    <row r="13" spans="1:16" x14ac:dyDescent="0.3">
      <c r="C13" s="4" t="s">
        <v>8</v>
      </c>
      <c r="D13" s="6">
        <v>2856</v>
      </c>
      <c r="E13" s="6">
        <v>2219.402434262955</v>
      </c>
      <c r="F13" s="6">
        <v>28.43</v>
      </c>
      <c r="G13" s="6">
        <f t="shared" si="0"/>
        <v>6309.7611206095808</v>
      </c>
      <c r="H13" s="2"/>
      <c r="I13" s="2"/>
      <c r="J13" s="2">
        <f>D13/D20*100%</f>
        <v>8.4862250382860674E-2</v>
      </c>
      <c r="K13" s="2">
        <f>J13*E23</f>
        <v>2219.402434262955</v>
      </c>
      <c r="L13" s="2">
        <v>28.43</v>
      </c>
      <c r="M13" s="2"/>
      <c r="N13" s="2"/>
    </row>
    <row r="14" spans="1:16" x14ac:dyDescent="0.3">
      <c r="C14" s="4" t="s">
        <v>9</v>
      </c>
      <c r="D14" s="6">
        <v>1379.54</v>
      </c>
      <c r="E14" s="6">
        <v>1072.0428691047327</v>
      </c>
      <c r="F14" s="6">
        <v>25.33</v>
      </c>
      <c r="G14" s="6">
        <f t="shared" si="0"/>
        <v>2715.4845874422876</v>
      </c>
      <c r="H14" s="2"/>
      <c r="I14" s="2"/>
      <c r="J14" s="2">
        <f>D14/D20*100%</f>
        <v>4.09912005928472E-2</v>
      </c>
      <c r="K14" s="2">
        <f>J14*E23</f>
        <v>1072.0428691047327</v>
      </c>
      <c r="L14" s="2">
        <v>25.33</v>
      </c>
      <c r="M14" s="2"/>
      <c r="N14" s="2"/>
    </row>
    <row r="15" spans="1:16" x14ac:dyDescent="0.3">
      <c r="C15" s="4" t="s">
        <v>10</v>
      </c>
      <c r="D15" s="6">
        <v>2360</v>
      </c>
      <c r="E15" s="6">
        <v>1833.9599946990807</v>
      </c>
      <c r="F15" s="6">
        <v>28.21</v>
      </c>
      <c r="G15" s="6">
        <f t="shared" si="0"/>
        <v>5173.6011450461065</v>
      </c>
      <c r="H15" s="2"/>
      <c r="I15" s="2"/>
      <c r="J15" s="2">
        <f>D15/D20*100%</f>
        <v>7.0124268523652375E-2</v>
      </c>
      <c r="K15" s="2">
        <f>J15*E23</f>
        <v>1833.9599946990807</v>
      </c>
      <c r="L15" s="2">
        <v>28.21</v>
      </c>
      <c r="M15" s="2"/>
      <c r="N15" s="2"/>
    </row>
    <row r="16" spans="1:16" x14ac:dyDescent="0.3">
      <c r="C16" s="4" t="s">
        <v>11</v>
      </c>
      <c r="D16" s="6">
        <v>903</v>
      </c>
      <c r="E16" s="6">
        <v>701.72282848019915</v>
      </c>
      <c r="F16" s="6">
        <v>26.34</v>
      </c>
      <c r="G16" s="6">
        <f t="shared" si="0"/>
        <v>1848.3379302168446</v>
      </c>
      <c r="H16" s="2"/>
      <c r="I16" s="2"/>
      <c r="J16" s="2">
        <f>D16/D20*100%</f>
        <v>2.6831446812228009E-2</v>
      </c>
      <c r="K16" s="2">
        <f>J16*E23</f>
        <v>701.72282848019915</v>
      </c>
      <c r="L16" s="2">
        <v>26.34</v>
      </c>
      <c r="M16" s="2"/>
      <c r="N16" s="2"/>
    </row>
    <row r="17" spans="3:14" x14ac:dyDescent="0.3">
      <c r="C17" s="4" t="s">
        <v>12</v>
      </c>
      <c r="D17" s="6">
        <v>2568</v>
      </c>
      <c r="E17" s="6">
        <v>1995.5971467742538</v>
      </c>
      <c r="F17" s="6">
        <v>24.32</v>
      </c>
      <c r="G17" s="6">
        <f t="shared" si="0"/>
        <v>4853.2922609549851</v>
      </c>
      <c r="H17" s="2"/>
      <c r="I17" s="2"/>
      <c r="J17" s="2">
        <f>D17/D20*100%</f>
        <v>7.6304712529126822E-2</v>
      </c>
      <c r="K17" s="2">
        <f>J17*E23</f>
        <v>1995.5971467742538</v>
      </c>
      <c r="L17" s="2">
        <v>24.32</v>
      </c>
      <c r="M17" s="2"/>
      <c r="N17" s="2"/>
    </row>
    <row r="18" spans="3:14" x14ac:dyDescent="0.3">
      <c r="C18" s="4" t="s">
        <v>13</v>
      </c>
      <c r="D18" s="6">
        <v>1501</v>
      </c>
      <c r="E18" s="6">
        <v>1166.4296406963222</v>
      </c>
      <c r="F18" s="6">
        <v>26.34</v>
      </c>
      <c r="G18" s="6">
        <f t="shared" si="0"/>
        <v>3072.3756735941124</v>
      </c>
      <c r="H18" s="2"/>
      <c r="I18" s="2"/>
      <c r="J18" s="2">
        <f>D18/D20*100%</f>
        <v>4.4600223327967044E-2</v>
      </c>
      <c r="K18" s="2">
        <f>J18*E23</f>
        <v>1166.4296406963222</v>
      </c>
      <c r="L18" s="2">
        <v>26.34</v>
      </c>
      <c r="M18" s="2"/>
      <c r="N18" s="2"/>
    </row>
    <row r="19" spans="3:14" x14ac:dyDescent="0.3">
      <c r="C19" s="4" t="s">
        <v>14</v>
      </c>
      <c r="D19" s="6">
        <v>1503</v>
      </c>
      <c r="E19" s="6">
        <v>1167.9838440816602</v>
      </c>
      <c r="F19" s="6">
        <v>25.34</v>
      </c>
      <c r="G19" s="6">
        <f t="shared" si="0"/>
        <v>2959.6710609029269</v>
      </c>
      <c r="H19" s="2"/>
      <c r="I19" s="2"/>
      <c r="J19" s="2">
        <f>D19/D20*100%</f>
        <v>4.4659650674173525E-2</v>
      </c>
      <c r="K19" s="2">
        <f>J19*E23</f>
        <v>1167.9838440816602</v>
      </c>
      <c r="L19" s="2">
        <v>25.34</v>
      </c>
      <c r="M19" s="2"/>
      <c r="N19" s="2"/>
    </row>
    <row r="20" spans="3:14" x14ac:dyDescent="0.3">
      <c r="C20" s="5" t="s">
        <v>17</v>
      </c>
      <c r="D20" s="8">
        <f>SUM(D5:D19)</f>
        <v>33654.54</v>
      </c>
      <c r="E20" s="8">
        <f>SUM(E5:E19)</f>
        <v>26153</v>
      </c>
      <c r="F20" s="8">
        <f>AVERAGE(F5:F19)</f>
        <v>24.515999999999995</v>
      </c>
      <c r="G20" s="8">
        <f>E20*F20/10</f>
        <v>64116.694799999983</v>
      </c>
      <c r="H20" s="2"/>
      <c r="I20" s="2"/>
      <c r="J20" s="2"/>
      <c r="K20" s="2">
        <f>SUM(K5:K19)</f>
        <v>26153</v>
      </c>
      <c r="L20" s="2">
        <f>AVERAGE(L5:L19)</f>
        <v>24.515999999999995</v>
      </c>
      <c r="M20" s="2"/>
      <c r="N20" s="2"/>
    </row>
    <row r="21" spans="3:14" x14ac:dyDescent="0.3">
      <c r="H21" s="2"/>
      <c r="I21" s="2"/>
      <c r="J21" s="2"/>
      <c r="K21" s="2"/>
      <c r="L21" s="2"/>
      <c r="M21" s="2"/>
      <c r="N21" s="2"/>
    </row>
    <row r="22" spans="3:14" x14ac:dyDescent="0.3">
      <c r="C22" s="87" t="s">
        <v>90</v>
      </c>
      <c r="D22" s="11"/>
      <c r="E22" s="11"/>
      <c r="F22" s="11"/>
      <c r="G22" s="11"/>
      <c r="H22" s="2"/>
      <c r="I22" s="2"/>
      <c r="J22" s="2"/>
      <c r="K22" s="2"/>
      <c r="L22" s="2"/>
      <c r="M22" s="2"/>
      <c r="N22" s="2"/>
    </row>
    <row r="23" spans="3:14" ht="20.399999999999999" customHeight="1" x14ac:dyDescent="0.3">
      <c r="C23" s="87" t="s">
        <v>91</v>
      </c>
      <c r="D23" s="11"/>
      <c r="E23" s="1">
        <v>26153</v>
      </c>
      <c r="F23" s="38">
        <f>AVERAGE(F5:F19)</f>
        <v>24.515999999999995</v>
      </c>
      <c r="G23" s="14">
        <f>E23*F23/10</f>
        <v>64116.694799999983</v>
      </c>
      <c r="H23" s="2"/>
      <c r="I23" s="2"/>
      <c r="J23" s="2"/>
      <c r="K23" s="2"/>
      <c r="L23" s="37">
        <f>AVERAGE(L5:L19)</f>
        <v>24.515999999999995</v>
      </c>
      <c r="M23" s="2">
        <v>23.65</v>
      </c>
      <c r="N23" s="2"/>
    </row>
    <row r="24" spans="3:14" x14ac:dyDescent="0.3">
      <c r="C24" s="87" t="s">
        <v>92</v>
      </c>
      <c r="D24" s="11"/>
      <c r="E24" s="1">
        <v>26153</v>
      </c>
      <c r="F24" s="1">
        <v>26.030000000000005</v>
      </c>
      <c r="G24" s="1">
        <v>64117</v>
      </c>
      <c r="H24" s="2"/>
      <c r="I24" s="2"/>
      <c r="J24" s="2"/>
      <c r="K24" s="2"/>
      <c r="L24" s="2"/>
      <c r="M24" s="2"/>
      <c r="N24" s="2"/>
    </row>
    <row r="25" spans="3:14" x14ac:dyDescent="0.3">
      <c r="D25" s="11"/>
      <c r="E25" s="1"/>
      <c r="F25" s="39">
        <f>G24/E24*10</f>
        <v>24.516116697893167</v>
      </c>
      <c r="G25" s="1"/>
      <c r="H25" s="2"/>
      <c r="I25" s="2"/>
      <c r="J25" s="2"/>
      <c r="K25" s="2"/>
      <c r="L25" s="2"/>
      <c r="M25" s="2"/>
      <c r="N25" s="2"/>
    </row>
    <row r="26" spans="3:14" x14ac:dyDescent="0.3">
      <c r="D26" s="11"/>
      <c r="E26" s="1"/>
      <c r="F26" s="1"/>
      <c r="G26" s="1"/>
      <c r="H26" s="2">
        <f>E23-E20</f>
        <v>0</v>
      </c>
      <c r="I26" s="2"/>
      <c r="J26" s="2"/>
      <c r="K26" s="2"/>
      <c r="L26" s="2"/>
      <c r="M26" s="2"/>
      <c r="N26" s="2"/>
    </row>
    <row r="27" spans="3:14" x14ac:dyDescent="0.3">
      <c r="D27" s="11"/>
      <c r="E27" s="1">
        <f>E23/15</f>
        <v>1743.5333333333333</v>
      </c>
      <c r="F27" s="1"/>
      <c r="G27" s="1"/>
      <c r="H27" s="2"/>
      <c r="I27" s="2"/>
      <c r="J27" s="2"/>
      <c r="K27" s="2"/>
      <c r="L27" s="2"/>
      <c r="M27" s="2"/>
      <c r="N27" s="2"/>
    </row>
    <row r="28" spans="3:14" x14ac:dyDescent="0.3">
      <c r="H28" s="2"/>
      <c r="I28" s="2"/>
      <c r="J28" s="2"/>
      <c r="K28" s="2"/>
      <c r="L28" s="2"/>
      <c r="M28" s="2"/>
      <c r="N28" s="2"/>
    </row>
    <row r="30" spans="3:14" ht="20.399999999999999" x14ac:dyDescent="0.35">
      <c r="C30" s="88" t="s">
        <v>54</v>
      </c>
      <c r="D30" s="88"/>
      <c r="E30" s="88"/>
      <c r="F30" s="88"/>
      <c r="G30" s="88"/>
    </row>
    <row r="31" spans="3:14" ht="20.399999999999999" x14ac:dyDescent="0.35">
      <c r="C31" s="88" t="s">
        <v>22</v>
      </c>
      <c r="D31" s="88"/>
      <c r="E31" s="88"/>
      <c r="F31" s="88"/>
      <c r="G31" s="88"/>
    </row>
    <row r="33" spans="3:7" ht="27.6" x14ac:dyDescent="0.3">
      <c r="C33" s="78" t="s">
        <v>18</v>
      </c>
      <c r="D33" s="79" t="s">
        <v>86</v>
      </c>
      <c r="E33" s="78" t="s">
        <v>15</v>
      </c>
      <c r="F33" s="78" t="s">
        <v>16</v>
      </c>
      <c r="G33" s="78" t="s">
        <v>20</v>
      </c>
    </row>
    <row r="34" spans="3:7" x14ac:dyDescent="0.3">
      <c r="C34" s="4" t="s">
        <v>0</v>
      </c>
      <c r="D34" s="6">
        <v>1363</v>
      </c>
      <c r="E34" s="24">
        <v>745.02652259332024</v>
      </c>
      <c r="F34" s="6">
        <v>22.23</v>
      </c>
      <c r="G34" s="6">
        <f>E34*F34/10</f>
        <v>1656.1939597249507</v>
      </c>
    </row>
    <row r="35" spans="3:7" x14ac:dyDescent="0.3">
      <c r="C35" s="4" t="s">
        <v>1</v>
      </c>
      <c r="D35" s="6">
        <v>3710</v>
      </c>
      <c r="E35" s="24">
        <v>2027.9151862224637</v>
      </c>
      <c r="F35" s="6">
        <v>22.78</v>
      </c>
      <c r="G35" s="6">
        <f t="shared" ref="G35:G48" si="1">E35*F35/10</f>
        <v>4619.5907942147733</v>
      </c>
    </row>
    <row r="36" spans="3:7" x14ac:dyDescent="0.3">
      <c r="C36" s="60" t="s">
        <v>2</v>
      </c>
      <c r="D36" s="61">
        <v>5465</v>
      </c>
      <c r="E36" s="62">
        <v>2987.2119926430632</v>
      </c>
      <c r="F36" s="61">
        <v>22.45</v>
      </c>
      <c r="G36" s="61">
        <f t="shared" si="1"/>
        <v>6706.290923483677</v>
      </c>
    </row>
    <row r="37" spans="3:7" x14ac:dyDescent="0.3">
      <c r="C37" s="60" t="s">
        <v>3</v>
      </c>
      <c r="D37" s="61">
        <v>2000</v>
      </c>
      <c r="E37" s="62">
        <v>1093.215733812649</v>
      </c>
      <c r="F37" s="61">
        <v>24.21</v>
      </c>
      <c r="G37" s="61">
        <f t="shared" si="1"/>
        <v>2646.6752915604234</v>
      </c>
    </row>
    <row r="38" spans="3:7" x14ac:dyDescent="0.3">
      <c r="C38" s="4" t="s">
        <v>4</v>
      </c>
      <c r="D38" s="6">
        <v>7859</v>
      </c>
      <c r="E38" s="24">
        <v>4295.7912260168041</v>
      </c>
      <c r="F38" s="6">
        <v>23.77</v>
      </c>
      <c r="G38" s="6">
        <f t="shared" si="1"/>
        <v>10211.095744241942</v>
      </c>
    </row>
    <row r="39" spans="3:7" x14ac:dyDescent="0.3">
      <c r="C39" s="4" t="s">
        <v>5</v>
      </c>
      <c r="D39" s="6">
        <v>3622</v>
      </c>
      <c r="E39" s="24">
        <v>1979.8136939347071</v>
      </c>
      <c r="F39" s="6">
        <v>22.11</v>
      </c>
      <c r="G39" s="6">
        <f t="shared" si="1"/>
        <v>4377.3680772896378</v>
      </c>
    </row>
    <row r="40" spans="3:7" x14ac:dyDescent="0.3">
      <c r="C40" s="4" t="s">
        <v>6</v>
      </c>
      <c r="D40" s="6">
        <v>2992</v>
      </c>
      <c r="E40" s="24">
        <v>1635.4507377837228</v>
      </c>
      <c r="F40" s="6">
        <v>23.22</v>
      </c>
      <c r="G40" s="6">
        <f t="shared" si="1"/>
        <v>3797.5166131338037</v>
      </c>
    </row>
    <row r="41" spans="3:7" x14ac:dyDescent="0.3">
      <c r="C41" s="4" t="s">
        <v>7</v>
      </c>
      <c r="D41" s="6">
        <v>2035</v>
      </c>
      <c r="E41" s="24">
        <v>1112.3470091543702</v>
      </c>
      <c r="F41" s="6">
        <v>22.66</v>
      </c>
      <c r="G41" s="6">
        <f t="shared" si="1"/>
        <v>2520.5783227438028</v>
      </c>
    </row>
    <row r="42" spans="3:7" x14ac:dyDescent="0.3">
      <c r="C42" s="4" t="s">
        <v>8</v>
      </c>
      <c r="D42" s="6">
        <v>2312</v>
      </c>
      <c r="E42" s="24">
        <v>1263.7573882874221</v>
      </c>
      <c r="F42" s="6">
        <v>28.43</v>
      </c>
      <c r="G42" s="6">
        <f t="shared" si="1"/>
        <v>3592.8622549011407</v>
      </c>
    </row>
    <row r="43" spans="3:7" x14ac:dyDescent="0.3">
      <c r="C43" s="4" t="s">
        <v>9</v>
      </c>
      <c r="D43" s="6">
        <v>2617</v>
      </c>
      <c r="E43" s="24">
        <v>1430.4727876938512</v>
      </c>
      <c r="F43" s="6">
        <v>25.33</v>
      </c>
      <c r="G43" s="6">
        <f t="shared" si="1"/>
        <v>3623.3875712285248</v>
      </c>
    </row>
    <row r="44" spans="3:7" x14ac:dyDescent="0.3">
      <c r="C44" s="4" t="s">
        <v>10</v>
      </c>
      <c r="D44" s="6">
        <v>3669</v>
      </c>
      <c r="E44" s="24">
        <v>2005.5042636793044</v>
      </c>
      <c r="F44" s="6">
        <v>28.21</v>
      </c>
      <c r="G44" s="6">
        <f t="shared" si="1"/>
        <v>5657.5275278393183</v>
      </c>
    </row>
    <row r="45" spans="3:7" x14ac:dyDescent="0.3">
      <c r="C45" s="4" t="s">
        <v>11</v>
      </c>
      <c r="D45" s="6">
        <v>1968</v>
      </c>
      <c r="E45" s="24">
        <v>1075.7242820716465</v>
      </c>
      <c r="F45" s="6">
        <v>26.34</v>
      </c>
      <c r="G45" s="6">
        <f t="shared" si="1"/>
        <v>2833.4577589767168</v>
      </c>
    </row>
    <row r="46" spans="3:7" x14ac:dyDescent="0.3">
      <c r="C46" s="4" t="s">
        <v>12</v>
      </c>
      <c r="D46" s="6">
        <v>1418</v>
      </c>
      <c r="E46" s="24">
        <v>775.08995527316802</v>
      </c>
      <c r="F46" s="6">
        <v>24.32</v>
      </c>
      <c r="G46" s="6">
        <f t="shared" si="1"/>
        <v>1885.0187712243446</v>
      </c>
    </row>
    <row r="47" spans="3:7" x14ac:dyDescent="0.3">
      <c r="C47" s="4" t="s">
        <v>13</v>
      </c>
      <c r="D47" s="6">
        <v>4087</v>
      </c>
      <c r="E47" s="80">
        <v>2233.9863520461481</v>
      </c>
      <c r="F47" s="6">
        <v>26.34</v>
      </c>
      <c r="G47" s="6">
        <f t="shared" si="1"/>
        <v>5884.3200512895546</v>
      </c>
    </row>
    <row r="48" spans="3:7" x14ac:dyDescent="0.3">
      <c r="C48" s="4" t="s">
        <v>14</v>
      </c>
      <c r="D48" s="6">
        <v>2729</v>
      </c>
      <c r="E48" s="80">
        <v>1491.6928687873594</v>
      </c>
      <c r="F48" s="6">
        <v>25.34</v>
      </c>
      <c r="G48" s="6">
        <f t="shared" si="1"/>
        <v>3779.9497295071692</v>
      </c>
    </row>
    <row r="49" spans="3:7" x14ac:dyDescent="0.3">
      <c r="C49" s="5" t="s">
        <v>17</v>
      </c>
      <c r="D49" s="8">
        <v>47846</v>
      </c>
      <c r="E49" s="8">
        <f>SUM(E34:E48)</f>
        <v>26153</v>
      </c>
      <c r="F49" s="8">
        <f>AVERAGE(F34:F48)</f>
        <v>24.515999999999995</v>
      </c>
      <c r="G49" s="8">
        <f>E49*F49/10</f>
        <v>64116.694799999983</v>
      </c>
    </row>
  </sheetData>
  <mergeCells count="4">
    <mergeCell ref="C1:G1"/>
    <mergeCell ref="C2:G2"/>
    <mergeCell ref="C30:G30"/>
    <mergeCell ref="C31:G31"/>
  </mergeCells>
  <printOptions horizontalCentered="1"/>
  <pageMargins left="0.70866141732283472" right="0.70866141732283472" top="0.74803149606299213" bottom="0.74803149606299213" header="0.31496062992125984" footer="0.31496062992125984"/>
  <pageSetup paperSize="14" scale="120" orientation="landscape" horizontalDpi="0" verticalDpi="0" r:id="rId1"/>
  <rowBreaks count="2" manualBreakCount="2">
    <brk id="24" min="2" max="6" man="1"/>
    <brk id="31" min="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11</vt:i4>
      </vt:variant>
    </vt:vector>
  </HeadingPairs>
  <TitlesOfParts>
    <vt:vector size="25" baseType="lpstr">
      <vt:lpstr>Padi2020</vt:lpstr>
      <vt:lpstr>Sheet4</vt:lpstr>
      <vt:lpstr>Palawija 2020</vt:lpstr>
      <vt:lpstr>Sheet1</vt:lpstr>
      <vt:lpstr>PADI 2021</vt:lpstr>
      <vt:lpstr>Palawija 2021 ATAP</vt:lpstr>
      <vt:lpstr>PADI 2022 ARAM</vt:lpstr>
      <vt:lpstr>Sheet2</vt:lpstr>
      <vt:lpstr>PADI 2022 ATAP </vt:lpstr>
      <vt:lpstr>Sheet3</vt:lpstr>
      <vt:lpstr>PADI 2022 pertanaman PDPS</vt:lpstr>
      <vt:lpstr>padi 2023 asem PDPS</vt:lpstr>
      <vt:lpstr>ARAM 2023</vt:lpstr>
      <vt:lpstr>ARAM PALAWIJA 2021</vt:lpstr>
      <vt:lpstr>'ARAM 2023'!Print_Area</vt:lpstr>
      <vt:lpstr>'ARAM PALAWIJA 2021'!Print_Area</vt:lpstr>
      <vt:lpstr>'PADI 2021'!Print_Area</vt:lpstr>
      <vt:lpstr>'PADI 2022 ARAM'!Print_Area</vt:lpstr>
      <vt:lpstr>'PADI 2022 ATAP '!Print_Area</vt:lpstr>
      <vt:lpstr>'PADI 2022 pertanaman PDPS'!Print_Area</vt:lpstr>
      <vt:lpstr>'padi 2023 asem PDPS'!Print_Area</vt:lpstr>
      <vt:lpstr>Padi2020!Print_Area</vt:lpstr>
      <vt:lpstr>'Palawija 2020'!Print_Area</vt:lpstr>
      <vt:lpstr>'Palawija 2021 ATAP'!Print_Area</vt:lpstr>
      <vt:lpstr>Sheet3!Print_Area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Server_02</dc:creator>
  <cp:lastModifiedBy>ROG</cp:lastModifiedBy>
  <cp:lastPrinted>2023-06-19T03:17:45Z</cp:lastPrinted>
  <dcterms:created xsi:type="dcterms:W3CDTF">2021-06-21T03:06:49Z</dcterms:created>
  <dcterms:modified xsi:type="dcterms:W3CDTF">2023-08-14T03:34:04Z</dcterms:modified>
</cp:coreProperties>
</file>