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ADMINKEU KEPEGAWAIAN\Data\"/>
    </mc:Choice>
  </mc:AlternateContent>
  <bookViews>
    <workbookView xWindow="240" yWindow="45" windowWidth="8475" windowHeight="7170"/>
  </bookViews>
  <sheets>
    <sheet name="Responden" sheetId="5" r:id="rId1"/>
    <sheet name="kuesioner" sheetId="8" r:id="rId2"/>
    <sheet name="Usia" sheetId="9" r:id="rId3"/>
    <sheet name="u1" sheetId="10" r:id="rId4"/>
    <sheet name="u2" sheetId="11" r:id="rId5"/>
    <sheet name="u3" sheetId="12" r:id="rId6"/>
    <sheet name="u4" sheetId="14" r:id="rId7"/>
    <sheet name="u5" sheetId="15" r:id="rId8"/>
    <sheet name="u6" sheetId="16" r:id="rId9"/>
    <sheet name="u7" sheetId="17" r:id="rId10"/>
    <sheet name="u8" sheetId="19" r:id="rId11"/>
    <sheet name="u9" sheetId="18" r:id="rId12"/>
    <sheet name="TL" sheetId="20" r:id="rId13"/>
  </sheets>
  <externalReferences>
    <externalReference r:id="rId14"/>
  </externalReferences>
  <definedNames>
    <definedName name="_xlnm.Print_Area" localSheetId="1">kuesioner!$A$1:$J$104</definedName>
    <definedName name="_xlnm.Print_Area" localSheetId="0">Responden!$A$2:$P$83</definedName>
  </definedNames>
  <calcPr calcId="162913"/>
  <fileRecoveryPr repairLoad="1"/>
</workbook>
</file>

<file path=xl/calcChain.xml><?xml version="1.0" encoding="utf-8"?>
<calcChain xmlns="http://schemas.openxmlformats.org/spreadsheetml/2006/main">
  <c r="L73" i="8" l="1"/>
  <c r="L74" i="8"/>
  <c r="L75" i="8"/>
  <c r="L76" i="8"/>
  <c r="L77" i="8"/>
  <c r="L78" i="8"/>
  <c r="L79" i="8"/>
  <c r="L80" i="8"/>
  <c r="Q75" i="5"/>
  <c r="Q76" i="5"/>
  <c r="Q77" i="5"/>
  <c r="Q78" i="5"/>
  <c r="Q79" i="5"/>
  <c r="Q80" i="5"/>
  <c r="Q81" i="5"/>
  <c r="Q74" i="5"/>
  <c r="I164" i="5" l="1"/>
  <c r="P39" i="20"/>
  <c r="Q72" i="5" l="1"/>
  <c r="Q73" i="5"/>
  <c r="Q63" i="5"/>
  <c r="Q64" i="5"/>
  <c r="Q65" i="5"/>
  <c r="Q66" i="5"/>
  <c r="Q67" i="5"/>
  <c r="Q68" i="5"/>
  <c r="Q69" i="5"/>
  <c r="Q70" i="5"/>
  <c r="Q71" i="5"/>
  <c r="Q61" i="5"/>
  <c r="Q60" i="5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33" i="8"/>
  <c r="L34" i="8"/>
  <c r="G143" i="8" l="1"/>
  <c r="J120" i="8"/>
  <c r="B10" i="9"/>
  <c r="B9" i="9"/>
  <c r="B8" i="9"/>
  <c r="B7" i="9"/>
  <c r="B6" i="9"/>
  <c r="B5" i="9"/>
  <c r="B4" i="9"/>
  <c r="B3" i="9"/>
  <c r="B2" i="9"/>
  <c r="L12" i="8"/>
  <c r="L13" i="8"/>
  <c r="L14" i="8"/>
  <c r="L15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D83" i="5" s="1"/>
  <c r="C82" i="5"/>
  <c r="C83" i="5" s="1"/>
  <c r="B82" i="5"/>
  <c r="Q62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12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C120" i="8"/>
  <c r="C116" i="8" s="1"/>
  <c r="C127" i="8" s="1"/>
  <c r="D120" i="8"/>
  <c r="D117" i="8" s="1"/>
  <c r="D128" i="8" s="1"/>
  <c r="E120" i="8"/>
  <c r="E113" i="8" s="1"/>
  <c r="F120" i="8"/>
  <c r="F117" i="8" s="1"/>
  <c r="F128" i="8" s="1"/>
  <c r="G120" i="8"/>
  <c r="G113" i="8" s="1"/>
  <c r="H120" i="8"/>
  <c r="H117" i="8" s="1"/>
  <c r="H128" i="8" s="1"/>
  <c r="I120" i="8"/>
  <c r="K120" i="8"/>
  <c r="J83" i="8"/>
  <c r="I83" i="8"/>
  <c r="H83" i="8"/>
  <c r="H86" i="8" s="1"/>
  <c r="G83" i="8"/>
  <c r="G86" i="8" s="1"/>
  <c r="F83" i="8"/>
  <c r="F86" i="8" s="1"/>
  <c r="E83" i="8"/>
  <c r="D83" i="8"/>
  <c r="C83" i="8"/>
  <c r="C86" i="8" s="1"/>
  <c r="B83" i="8"/>
  <c r="B86" i="8" s="1"/>
  <c r="J81" i="8"/>
  <c r="I81" i="8"/>
  <c r="H81" i="8"/>
  <c r="G81" i="8"/>
  <c r="F81" i="8"/>
  <c r="E81" i="8"/>
  <c r="D81" i="8"/>
  <c r="C81" i="8"/>
  <c r="B81" i="8"/>
  <c r="V12" i="8"/>
  <c r="K117" i="8" l="1"/>
  <c r="K128" i="8" s="1"/>
  <c r="K113" i="8"/>
  <c r="K124" i="8" s="1"/>
  <c r="I116" i="8"/>
  <c r="I127" i="8" s="1"/>
  <c r="I113" i="8"/>
  <c r="J117" i="8"/>
  <c r="J128" i="8" s="1"/>
  <c r="J113" i="8"/>
  <c r="J124" i="8" s="1"/>
  <c r="J95" i="8"/>
  <c r="G8" i="20" s="1"/>
  <c r="H8" i="20" s="1"/>
  <c r="E86" i="8"/>
  <c r="J99" i="8"/>
  <c r="G12" i="20" s="1"/>
  <c r="H12" i="20" s="1"/>
  <c r="I86" i="8"/>
  <c r="J94" i="8"/>
  <c r="G7" i="20" s="1"/>
  <c r="H7" i="20" s="1"/>
  <c r="D86" i="8"/>
  <c r="J100" i="8"/>
  <c r="G13" i="20" s="1"/>
  <c r="H13" i="20" s="1"/>
  <c r="J86" i="8"/>
  <c r="C85" i="5"/>
  <c r="M83" i="5"/>
  <c r="L83" i="5"/>
  <c r="P83" i="5"/>
  <c r="B11" i="9"/>
  <c r="J83" i="5"/>
  <c r="N83" i="5"/>
  <c r="O83" i="5"/>
  <c r="K83" i="5"/>
  <c r="I83" i="5"/>
  <c r="E83" i="5"/>
  <c r="H83" i="5"/>
  <c r="F83" i="5"/>
  <c r="G83" i="5"/>
  <c r="E114" i="8"/>
  <c r="E125" i="8" s="1"/>
  <c r="H113" i="8"/>
  <c r="H124" i="8" s="1"/>
  <c r="F114" i="8"/>
  <c r="F125" i="8" s="1"/>
  <c r="D115" i="8"/>
  <c r="D126" i="8" s="1"/>
  <c r="I114" i="8"/>
  <c r="I125" i="8" s="1"/>
  <c r="K114" i="8"/>
  <c r="K125" i="8" s="1"/>
  <c r="D113" i="8"/>
  <c r="D124" i="8" s="1"/>
  <c r="J114" i="8"/>
  <c r="J125" i="8" s="1"/>
  <c r="J115" i="8"/>
  <c r="J126" i="8" s="1"/>
  <c r="J116" i="8"/>
  <c r="J127" i="8" s="1"/>
  <c r="F115" i="8"/>
  <c r="F126" i="8" s="1"/>
  <c r="F116" i="8"/>
  <c r="F127" i="8" s="1"/>
  <c r="F113" i="8"/>
  <c r="F124" i="8" s="1"/>
  <c r="J97" i="8"/>
  <c r="G10" i="20" s="1"/>
  <c r="H10" i="20" s="1"/>
  <c r="J93" i="8"/>
  <c r="G6" i="20" s="1"/>
  <c r="H6" i="20" s="1"/>
  <c r="D114" i="8"/>
  <c r="D125" i="8" s="1"/>
  <c r="D116" i="8"/>
  <c r="D127" i="8" s="1"/>
  <c r="H114" i="8"/>
  <c r="H125" i="8" s="1"/>
  <c r="H115" i="8"/>
  <c r="H126" i="8" s="1"/>
  <c r="H116" i="8"/>
  <c r="H127" i="8" s="1"/>
  <c r="E115" i="8"/>
  <c r="E126" i="8" s="1"/>
  <c r="J92" i="8"/>
  <c r="J98" i="8"/>
  <c r="G11" i="20" s="1"/>
  <c r="H11" i="20" s="1"/>
  <c r="J96" i="8"/>
  <c r="G9" i="20" s="1"/>
  <c r="H9" i="20" s="1"/>
  <c r="K115" i="8"/>
  <c r="K126" i="8" s="1"/>
  <c r="K116" i="8"/>
  <c r="K127" i="8" s="1"/>
  <c r="I115" i="8"/>
  <c r="I126" i="8" s="1"/>
  <c r="I117" i="8"/>
  <c r="I128" i="8" s="1"/>
  <c r="G124" i="8"/>
  <c r="G116" i="8"/>
  <c r="G127" i="8" s="1"/>
  <c r="G114" i="8"/>
  <c r="G125" i="8" s="1"/>
  <c r="G117" i="8"/>
  <c r="G128" i="8" s="1"/>
  <c r="G115" i="8"/>
  <c r="G126" i="8" s="1"/>
  <c r="E124" i="8"/>
  <c r="E116" i="8"/>
  <c r="E127" i="8" s="1"/>
  <c r="E117" i="8"/>
  <c r="E128" i="8" s="1"/>
  <c r="C115" i="8"/>
  <c r="C126" i="8" s="1"/>
  <c r="C113" i="8"/>
  <c r="C114" i="8"/>
  <c r="C125" i="8" s="1"/>
  <c r="C117" i="8"/>
  <c r="C128" i="8" s="1"/>
  <c r="K129" i="8" l="1"/>
  <c r="K86" i="8"/>
  <c r="K89" i="8" s="1"/>
  <c r="J102" i="8" s="1"/>
  <c r="G5" i="20"/>
  <c r="H5" i="20" s="1"/>
  <c r="N92" i="8"/>
  <c r="J129" i="8"/>
  <c r="J118" i="8"/>
  <c r="F118" i="8"/>
  <c r="F129" i="8"/>
  <c r="D129" i="8"/>
  <c r="D118" i="8"/>
  <c r="H129" i="8"/>
  <c r="H118" i="8"/>
  <c r="K118" i="8"/>
  <c r="I124" i="8"/>
  <c r="I129" i="8" s="1"/>
  <c r="I118" i="8"/>
  <c r="G129" i="8"/>
  <c r="G118" i="8"/>
  <c r="E118" i="8"/>
  <c r="E129" i="8"/>
  <c r="C124" i="8"/>
  <c r="C129" i="8" s="1"/>
  <c r="C118" i="8"/>
  <c r="H104" i="8" l="1"/>
</calcChain>
</file>

<file path=xl/sharedStrings.xml><?xml version="1.0" encoding="utf-8"?>
<sst xmlns="http://schemas.openxmlformats.org/spreadsheetml/2006/main" count="275" uniqueCount="171">
  <si>
    <t>NILAI UNSUR PELAYANAN</t>
  </si>
  <si>
    <t>U1</t>
  </si>
  <si>
    <t>U2</t>
  </si>
  <si>
    <t>U3</t>
  </si>
  <si>
    <t>U4</t>
  </si>
  <si>
    <t>U5</t>
  </si>
  <si>
    <t>U6</t>
  </si>
  <si>
    <t>U7</t>
  </si>
  <si>
    <t>U8</t>
  </si>
  <si>
    <t>U9</t>
  </si>
  <si>
    <t>IKM Unit pelayanan</t>
  </si>
  <si>
    <t>Keterangan  :</t>
  </si>
  <si>
    <t xml:space="preserve">- U1 s.d. U14  </t>
  </si>
  <si>
    <t xml:space="preserve">- NRR             </t>
  </si>
  <si>
    <t xml:space="preserve">- IKM              </t>
  </si>
  <si>
    <t>- *)</t>
  </si>
  <si>
    <t>-**)</t>
  </si>
  <si>
    <t>*)</t>
  </si>
  <si>
    <t>**)</t>
  </si>
  <si>
    <t>No.</t>
  </si>
  <si>
    <t>DAN PER UNSUR PELAYANAN</t>
  </si>
  <si>
    <t xml:space="preserve">UNIT PELAYANAN         </t>
  </si>
  <si>
    <t xml:space="preserve">NRR </t>
  </si>
  <si>
    <t xml:space="preserve">NRR Per Unsur </t>
  </si>
  <si>
    <t>IKM UNIT PELAYANAN :</t>
  </si>
  <si>
    <t>Mutu Pelayanan :</t>
  </si>
  <si>
    <r>
      <t>A</t>
    </r>
    <r>
      <rPr>
        <sz val="10"/>
        <rFont val="Arial"/>
        <family val="2"/>
      </rPr>
      <t xml:space="preserve"> (Sangat Baik)</t>
    </r>
  </si>
  <si>
    <r>
      <t>B</t>
    </r>
    <r>
      <rPr>
        <sz val="10"/>
        <rFont val="Arial"/>
        <family val="2"/>
      </rPr>
      <t xml:space="preserve"> (Baik)</t>
    </r>
  </si>
  <si>
    <r>
      <t>C</t>
    </r>
    <r>
      <rPr>
        <sz val="10"/>
        <rFont val="Arial"/>
        <family val="2"/>
      </rPr>
      <t xml:space="preserve"> (Kurang Baik)</t>
    </r>
  </si>
  <si>
    <r>
      <t>D</t>
    </r>
    <r>
      <rPr>
        <sz val="10"/>
        <rFont val="Arial"/>
        <family val="2"/>
      </rPr>
      <t xml:space="preserve"> (Tidak Baik)</t>
    </r>
  </si>
  <si>
    <t xml:space="preserve">NRR tertimbang  </t>
  </si>
  <si>
    <t>=  Unsur-Unsur pelayanan</t>
  </si>
  <si>
    <t>=  Nilai rata-rata</t>
  </si>
  <si>
    <t>=  Indeks Kepuasan Masyarakat</t>
  </si>
  <si>
    <t xml:space="preserve">    Jumlah kuesioner yang terisi</t>
  </si>
  <si>
    <t>=  Jumlah NRR IKM tertimbang</t>
  </si>
  <si>
    <t>=  Jumlah NRR Tertimbang x 25</t>
  </si>
  <si>
    <t xml:space="preserve">=  Jumlah nilai per unsur dibagi </t>
  </si>
  <si>
    <t>NRR /</t>
  </si>
  <si>
    <t xml:space="preserve">Unsur </t>
  </si>
  <si>
    <t>tertbg/</t>
  </si>
  <si>
    <t xml:space="preserve">unsur </t>
  </si>
  <si>
    <t xml:space="preserve">/Unsur </t>
  </si>
  <si>
    <r>
      <t>S</t>
    </r>
    <r>
      <rPr>
        <sz val="10"/>
        <rFont val="Arial"/>
        <family val="2"/>
      </rPr>
      <t>Nilai</t>
    </r>
  </si>
  <si>
    <t xml:space="preserve"> </t>
  </si>
  <si>
    <t>Data Responden</t>
  </si>
  <si>
    <t>Usia (tahun)</t>
  </si>
  <si>
    <t>Penddikan Terakhir</t>
  </si>
  <si>
    <t>SD</t>
  </si>
  <si>
    <t>&gt;S2</t>
  </si>
  <si>
    <t>Pekerjaan</t>
  </si>
  <si>
    <t>Pegawai Swasta</t>
  </si>
  <si>
    <t>Lainnya</t>
  </si>
  <si>
    <t>Pelajar/ Mahasiswa</t>
  </si>
  <si>
    <t>Wiraswasta /Usahawan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</si>
  <si>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</si>
  <si>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</si>
  <si>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</si>
  <si>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</si>
  <si>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</si>
  <si>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</si>
  <si>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</si>
  <si>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</si>
  <si>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</si>
  <si>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</si>
  <si>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</si>
  <si>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</si>
  <si>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</si>
  <si>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</si>
  <si>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Column22</t>
  </si>
  <si>
    <t>Column23</t>
  </si>
  <si>
    <t>L</t>
  </si>
  <si>
    <t>P</t>
  </si>
  <si>
    <t>Jenis Kelamin</t>
  </si>
  <si>
    <t>Jmlh</t>
  </si>
  <si>
    <t>%</t>
  </si>
  <si>
    <t>Laki-Laki</t>
  </si>
  <si>
    <t>Perempuan</t>
  </si>
  <si>
    <t>Kelengkapan</t>
  </si>
  <si>
    <t>NO. RES</t>
  </si>
  <si>
    <t xml:space="preserve">Bobot nilai </t>
  </si>
  <si>
    <t>1/9</t>
  </si>
  <si>
    <t>Unsur Pelayanan</t>
  </si>
  <si>
    <t>Rata-rata</t>
  </si>
  <si>
    <t>Prosedur Pelayanan</t>
  </si>
  <si>
    <t>&lt;18</t>
  </si>
  <si>
    <t>19-25</t>
  </si>
  <si>
    <t>26-30</t>
  </si>
  <si>
    <t>31-35</t>
  </si>
  <si>
    <t>36-40</t>
  </si>
  <si>
    <t>41-45</t>
  </si>
  <si>
    <t>46-50</t>
  </si>
  <si>
    <t>51-55</t>
  </si>
  <si>
    <t>&gt;56</t>
  </si>
  <si>
    <t>Tidak Baik</t>
  </si>
  <si>
    <t>Baik</t>
  </si>
  <si>
    <t>Sangat Baik</t>
  </si>
  <si>
    <t>Kurang Baik</t>
  </si>
  <si>
    <t>Total Responden</t>
  </si>
  <si>
    <t>cek</t>
  </si>
  <si>
    <t>Tidak sesuai</t>
  </si>
  <si>
    <t>Kurang sesuai</t>
  </si>
  <si>
    <t>Sesuai</t>
  </si>
  <si>
    <t>Sangat sesuai</t>
  </si>
  <si>
    <t xml:space="preserve">mudah         </t>
  </si>
  <si>
    <t>Sangat mudah</t>
  </si>
  <si>
    <t>Tidak cepat</t>
  </si>
  <si>
    <t>Kurang cepat</t>
  </si>
  <si>
    <t xml:space="preserve">Cepat           </t>
  </si>
  <si>
    <t>Sangat cepat</t>
  </si>
  <si>
    <t xml:space="preserve">Mampu </t>
  </si>
  <si>
    <t xml:space="preserve">Kurang mampu  </t>
  </si>
  <si>
    <t>Tidak mampu</t>
  </si>
  <si>
    <t>Kurang sopan/ramah</t>
  </si>
  <si>
    <t>Sangat Sopan/ramah</t>
  </si>
  <si>
    <t>Sopan/ramah</t>
  </si>
  <si>
    <t>Tidak sopan/ramah</t>
  </si>
  <si>
    <t>Total Persentase</t>
  </si>
  <si>
    <t>PENGOLAHAN DATA HASIL SURVEY KEPUASAN MASYARAKAT PER RESPONDEN</t>
  </si>
  <si>
    <t>Kecepatan Pelayanan</t>
  </si>
  <si>
    <t>Penanganan Pengaduan</t>
  </si>
  <si>
    <t>=  NRR per unsur x 0,111</t>
  </si>
  <si>
    <t>SMP</t>
  </si>
  <si>
    <t>SMA</t>
  </si>
  <si>
    <t>Column92</t>
  </si>
  <si>
    <t>PNS</t>
  </si>
  <si>
    <t>TNI/ Polri</t>
  </si>
  <si>
    <t>:</t>
  </si>
  <si>
    <t xml:space="preserve">Agak mudah </t>
  </si>
  <si>
    <t>Berbelit/ Tidak mudah</t>
  </si>
  <si>
    <t>Sangat Mahal</t>
  </si>
  <si>
    <t>Cukup Mahal</t>
  </si>
  <si>
    <t xml:space="preserve">Murah        </t>
  </si>
  <si>
    <t>Gratis</t>
  </si>
  <si>
    <t xml:space="preserve">Tidak sesuai </t>
  </si>
  <si>
    <t xml:space="preserve">Kurang sesuai </t>
  </si>
  <si>
    <t>Sangat mampu/ terampil</t>
  </si>
  <si>
    <t>Cukup</t>
  </si>
  <si>
    <t>Buruk</t>
  </si>
  <si>
    <t>Tidak ada</t>
  </si>
  <si>
    <t>Ada, Tapi tidak Berfungsi</t>
  </si>
  <si>
    <t>Berfungsi Kurang Optimal</t>
  </si>
  <si>
    <t>Dikelola dengan baik</t>
  </si>
  <si>
    <t>Kesesuaian Persyaratan</t>
  </si>
  <si>
    <t>Kesesuaian/ Kewajaran Biaya</t>
  </si>
  <si>
    <t>Kesesuaian Pelayanan</t>
  </si>
  <si>
    <t>Kompetensi Petugas</t>
  </si>
  <si>
    <t>Perilaku Petugas Pelayanan</t>
  </si>
  <si>
    <t>Kualitas Sarana dan Prasarana</t>
  </si>
  <si>
    <t>kosong</t>
  </si>
  <si>
    <t>Rata-Rata</t>
  </si>
  <si>
    <t>: 88,31 - 100,00</t>
  </si>
  <si>
    <t>: 76,61 - 88,30</t>
  </si>
  <si>
    <t>: 65,00 - 76,60</t>
  </si>
  <si>
    <t>: 25,00 - 64,99</t>
  </si>
  <si>
    <t>D1-D3</t>
  </si>
  <si>
    <t>D4-S1</t>
  </si>
  <si>
    <t>URUTAN</t>
  </si>
  <si>
    <t>PERINGKAT</t>
  </si>
  <si>
    <t>JUMLAH JAWABAN</t>
  </si>
  <si>
    <t>% JAWABAN</t>
  </si>
  <si>
    <t>SEKRETARIAT DAERAH</t>
  </si>
  <si>
    <t xml:space="preserve">         </t>
  </si>
  <si>
    <t>TINDAK LANJUT SURVEI</t>
  </si>
  <si>
    <t>IKM</t>
  </si>
  <si>
    <t>KATEGORI</t>
  </si>
  <si>
    <t xml:space="preserve">  </t>
  </si>
  <si>
    <t>S</t>
  </si>
  <si>
    <t>`</t>
  </si>
  <si>
    <t>PENGOLAHAN DATA HASIL SURVEY KEPUASAN MASYARAKAT</t>
  </si>
  <si>
    <t>(DATA RESPONDEN)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</si>
</sst>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0.000"/>
    <numFmt numFmtId="166" formatCode="_(* #,##0.00_);_(* \(#,##0.00\);_(* &quot;-&quot;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Symbol"/>
      <family val="1"/>
      <charset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10"/>
      <color theme="1"/>
      <name val="Arial"/>
    </font>
    <font>
      <sz val="12"/>
      <color rgb="FFC00000"/>
      <name val="Arial"/>
      <family val="2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9" fontId="1" fillId="0" borderId="0" applyFont="0" applyFill="0" applyBorder="0" applyAlignment="0" applyProtection="0"/>
    <xf numFmtId="0" fontId="1" fillId="6" borderId="0"/>
    <xf numFmtId="164" fontId="17" fillId="0" borderId="0" applyFont="0" applyFill="0" applyBorder="0" applyAlignment="0" applyProtection="0"/>
  </cellStyleXfs>
  <cellXfs count="211">
    <xf numFmtId="0" fontId="0" fillId="0" borderId="0" xfId="0"/>
    <xf numFmtId="0" fontId="0" fillId="0" borderId="2" xfId="0" applyBorder="1"/>
    <xf numFmtId="0" fontId="5" fillId="0" borderId="0" xfId="0" applyFont="1"/>
    <xf numFmtId="0" fontId="0" fillId="0" borderId="1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10" fillId="0" borderId="0" xfId="0" applyFont="1"/>
    <xf numFmtId="0" fontId="11" fillId="0" borderId="1" xfId="0" applyFont="1" applyBorder="1" applyAlignment="1">
      <alignment horizontal="center" vertical="top"/>
    </xf>
    <xf numFmtId="9" fontId="0" fillId="0" borderId="0" xfId="0" applyNumberFormat="1"/>
    <xf numFmtId="0" fontId="5" fillId="0" borderId="0" xfId="1" applyProtection="1">
      <protection locked="0"/>
    </xf>
    <xf numFmtId="0" fontId="0" fillId="0" borderId="0" xfId="0" applyProtection="1">
      <protection locked="0"/>
    </xf>
    <xf numFmtId="0" fontId="3" fillId="0" borderId="0" xfId="1" applyFont="1" applyProtection="1">
      <protection locked="0"/>
    </xf>
    <xf numFmtId="0" fontId="2" fillId="0" borderId="0" xfId="1" applyFont="1" applyProtection="1"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2" fillId="0" borderId="13" xfId="1" applyFont="1" applyBorder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5" fillId="0" borderId="0" xfId="1" applyAlignment="1" applyProtection="1">
      <alignment horizontal="center" vertical="top"/>
      <protection locked="0"/>
    </xf>
    <xf numFmtId="49" fontId="5" fillId="0" borderId="0" xfId="1" applyNumberFormat="1" applyProtection="1">
      <protection locked="0"/>
    </xf>
    <xf numFmtId="0" fontId="7" fillId="0" borderId="4" xfId="1" applyFont="1" applyBorder="1" applyAlignment="1" applyProtection="1">
      <alignment horizontal="left"/>
      <protection locked="0"/>
    </xf>
    <xf numFmtId="0" fontId="5" fillId="0" borderId="2" xfId="1" applyBorder="1" applyProtection="1">
      <protection locked="0"/>
    </xf>
    <xf numFmtId="0" fontId="5" fillId="0" borderId="4" xfId="1" applyBorder="1" applyProtection="1">
      <protection locked="0"/>
    </xf>
    <xf numFmtId="165" fontId="5" fillId="0" borderId="0" xfId="1" applyNumberFormat="1" applyAlignment="1" applyProtection="1">
      <alignment horizontal="center"/>
      <protection locked="0"/>
    </xf>
    <xf numFmtId="0" fontId="5" fillId="0" borderId="3" xfId="1" applyBorder="1" applyProtection="1">
      <protection locked="0"/>
    </xf>
    <xf numFmtId="165" fontId="5" fillId="0" borderId="4" xfId="1" applyNumberFormat="1" applyBorder="1" applyProtection="1">
      <protection locked="0"/>
    </xf>
    <xf numFmtId="165" fontId="5" fillId="0" borderId="0" xfId="1" quotePrefix="1" applyNumberFormat="1" applyProtection="1">
      <protection locked="0"/>
    </xf>
    <xf numFmtId="165" fontId="5" fillId="0" borderId="3" xfId="1" applyNumberFormat="1" applyBorder="1" applyProtection="1">
      <protection locked="0"/>
    </xf>
    <xf numFmtId="165" fontId="5" fillId="0" borderId="0" xfId="1" applyNumberFormat="1" applyProtection="1">
      <protection locked="0"/>
    </xf>
    <xf numFmtId="165" fontId="5" fillId="0" borderId="2" xfId="1" applyNumberFormat="1" applyBorder="1" applyProtection="1">
      <protection locked="0"/>
    </xf>
    <xf numFmtId="165" fontId="5" fillId="0" borderId="3" xfId="1" applyNumberFormat="1" applyBorder="1" applyAlignment="1" applyProtection="1">
      <alignment vertical="center"/>
      <protection locked="0"/>
    </xf>
    <xf numFmtId="165" fontId="5" fillId="0" borderId="2" xfId="1" applyNumberFormat="1" applyBorder="1" applyAlignment="1" applyProtection="1">
      <alignment vertical="center"/>
      <protection locked="0"/>
    </xf>
    <xf numFmtId="165" fontId="8" fillId="0" borderId="0" xfId="1" applyNumberFormat="1" applyFont="1" applyAlignment="1" applyProtection="1">
      <alignment horizontal="center"/>
      <protection locked="0"/>
    </xf>
    <xf numFmtId="165" fontId="5" fillId="0" borderId="0" xfId="1" quotePrefix="1" applyNumberFormat="1" applyAlignment="1" applyProtection="1">
      <alignment horizontal="left"/>
      <protection locked="0"/>
    </xf>
    <xf numFmtId="165" fontId="2" fillId="0" borderId="11" xfId="1" applyNumberFormat="1" applyFont="1" applyBorder="1" applyAlignment="1" applyProtection="1">
      <alignment horizontal="center" vertical="center"/>
      <protection locked="0"/>
    </xf>
    <xf numFmtId="165" fontId="2" fillId="0" borderId="0" xfId="1" applyNumberFormat="1" applyFont="1" applyProtection="1">
      <protection locked="0"/>
    </xf>
    <xf numFmtId="165" fontId="9" fillId="0" borderId="0" xfId="1" applyNumberFormat="1" applyFont="1" applyAlignment="1" applyProtection="1">
      <alignment horizontal="center"/>
      <protection locked="0"/>
    </xf>
    <xf numFmtId="0" fontId="6" fillId="0" borderId="1" xfId="1" applyFont="1" applyBorder="1" applyAlignment="1" applyProtection="1">
      <alignment horizontal="center" vertical="top"/>
      <protection locked="0"/>
    </xf>
    <xf numFmtId="0" fontId="6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/>
      <protection locked="0"/>
    </xf>
    <xf numFmtId="0" fontId="5" fillId="0" borderId="0" xfId="1" quotePrefix="1" applyProtection="1">
      <protection locked="0"/>
    </xf>
    <xf numFmtId="0" fontId="5" fillId="0" borderId="1" xfId="1" applyBorder="1" applyAlignment="1" applyProtection="1">
      <alignment horizontal="center"/>
      <protection locked="0"/>
    </xf>
    <xf numFmtId="165" fontId="5" fillId="0" borderId="1" xfId="1" applyNumberFormat="1" applyBorder="1" applyAlignment="1" applyProtection="1">
      <alignment horizontal="center" vertical="top"/>
      <protection locked="0"/>
    </xf>
    <xf numFmtId="0" fontId="5" fillId="0" borderId="0" xfId="1" applyAlignment="1" applyProtection="1">
      <alignment horizontal="left"/>
      <protection locked="0"/>
    </xf>
    <xf numFmtId="0" fontId="5" fillId="0" borderId="0" xfId="1" applyAlignment="1" applyProtection="1">
      <alignment horizontal="center"/>
      <protection locked="0"/>
    </xf>
    <xf numFmtId="0" fontId="4" fillId="0" borderId="0" xfId="1" applyFont="1" applyProtection="1">
      <protection locked="0"/>
    </xf>
    <xf numFmtId="165" fontId="4" fillId="0" borderId="0" xfId="1" applyNumberFormat="1" applyFont="1" applyProtection="1">
      <protection locked="0"/>
    </xf>
    <xf numFmtId="0" fontId="2" fillId="0" borderId="0" xfId="1" applyFont="1" applyAlignment="1" applyProtection="1">
      <alignment horizontal="left" vertical="top"/>
      <protection locked="0"/>
    </xf>
    <xf numFmtId="0" fontId="5" fillId="0" borderId="0" xfId="1" applyAlignment="1" applyProtection="1">
      <alignment horizontal="left" vertical="top"/>
      <protection locked="0"/>
    </xf>
    <xf numFmtId="2" fontId="5" fillId="0" borderId="1" xfId="1" applyNumberFormat="1" applyBorder="1" applyAlignment="1" applyProtection="1">
      <alignment horizontal="center" vertical="center"/>
      <protection locked="0"/>
    </xf>
    <xf numFmtId="0" fontId="5" fillId="0" borderId="0" xfId="1" applyAlignment="1" applyProtection="1">
      <alignment horizontal="center" vertical="center"/>
      <protection locked="0"/>
    </xf>
    <xf numFmtId="1" fontId="5" fillId="0" borderId="1" xfId="1" applyNumberForma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/>
      <protection locked="0"/>
    </xf>
    <xf numFmtId="2" fontId="4" fillId="0" borderId="0" xfId="1" applyNumberFormat="1" applyFont="1" applyAlignment="1" applyProtection="1">
      <alignment horizontal="left" vertical="top"/>
      <protection locked="0"/>
    </xf>
    <xf numFmtId="2" fontId="12" fillId="0" borderId="10" xfId="1" applyNumberFormat="1" applyFont="1" applyBorder="1" applyAlignment="1" applyProtection="1">
      <alignment horizontal="left" vertical="top"/>
      <protection locked="0"/>
    </xf>
    <xf numFmtId="0" fontId="13" fillId="0" borderId="0" xfId="1" applyFont="1" applyAlignment="1" applyProtection="1">
      <alignment horizontal="left"/>
      <protection locked="0"/>
    </xf>
    <xf numFmtId="165" fontId="13" fillId="0" borderId="0" xfId="1" applyNumberFormat="1" applyFont="1" applyProtection="1">
      <protection locked="0"/>
    </xf>
    <xf numFmtId="0" fontId="13" fillId="0" borderId="0" xfId="1" applyFont="1" applyProtection="1">
      <protection locked="0"/>
    </xf>
    <xf numFmtId="0" fontId="12" fillId="0" borderId="0" xfId="1" applyFont="1" applyAlignment="1" applyProtection="1">
      <alignment horizontal="center"/>
      <protection locked="0"/>
    </xf>
    <xf numFmtId="0" fontId="12" fillId="0" borderId="13" xfId="0" applyFont="1" applyBorder="1"/>
    <xf numFmtId="0" fontId="13" fillId="0" borderId="15" xfId="0" applyFont="1" applyBorder="1"/>
    <xf numFmtId="0" fontId="12" fillId="0" borderId="10" xfId="0" applyFont="1" applyBorder="1"/>
    <xf numFmtId="2" fontId="12" fillId="0" borderId="0" xfId="1" applyNumberFormat="1" applyFont="1" applyAlignment="1" applyProtection="1">
      <alignment horizontal="left" vertical="top"/>
      <protection locked="0"/>
    </xf>
    <xf numFmtId="0" fontId="13" fillId="0" borderId="0" xfId="0" applyFont="1"/>
    <xf numFmtId="0" fontId="12" fillId="0" borderId="0" xfId="0" applyFont="1" applyAlignment="1">
      <alignment vertical="top"/>
    </xf>
    <xf numFmtId="0" fontId="3" fillId="0" borderId="0" xfId="0" applyFont="1"/>
    <xf numFmtId="0" fontId="5" fillId="0" borderId="0" xfId="1" applyAlignment="1" applyProtection="1">
      <alignment horizontal="right"/>
      <protection locked="0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2" fontId="5" fillId="0" borderId="0" xfId="1" applyNumberFormat="1" applyProtection="1">
      <protection locked="0"/>
    </xf>
    <xf numFmtId="0" fontId="5" fillId="3" borderId="0" xfId="1" applyFill="1" applyProtection="1">
      <protection locked="0"/>
    </xf>
    <xf numFmtId="2" fontId="5" fillId="3" borderId="1" xfId="1" applyNumberFormat="1" applyFill="1" applyBorder="1" applyAlignment="1" applyProtection="1">
      <alignment horizontal="center" vertical="center"/>
      <protection locked="0"/>
    </xf>
    <xf numFmtId="0" fontId="5" fillId="0" borderId="1" xfId="1" applyBorder="1" applyProtection="1">
      <protection locked="0"/>
    </xf>
    <xf numFmtId="0" fontId="5" fillId="3" borderId="1" xfId="1" applyFill="1" applyBorder="1" applyProtection="1">
      <protection locked="0"/>
    </xf>
    <xf numFmtId="165" fontId="5" fillId="0" borderId="0" xfId="1" applyNumberFormat="1" applyAlignment="1" applyProtection="1">
      <alignment horizontal="left"/>
      <protection locked="0"/>
    </xf>
    <xf numFmtId="0" fontId="5" fillId="0" borderId="13" xfId="1" applyBorder="1" applyProtection="1">
      <protection locked="0"/>
    </xf>
    <xf numFmtId="0" fontId="5" fillId="0" borderId="15" xfId="1" applyBorder="1" applyProtection="1">
      <protection locked="0"/>
    </xf>
    <xf numFmtId="0" fontId="5" fillId="0" borderId="10" xfId="1" applyBorder="1" applyProtection="1">
      <protection locked="0"/>
    </xf>
    <xf numFmtId="0" fontId="2" fillId="3" borderId="0" xfId="1" applyFont="1" applyFill="1" applyAlignment="1" applyProtection="1">
      <alignment horizontal="left" vertical="top"/>
      <protection locked="0"/>
    </xf>
    <xf numFmtId="0" fontId="5" fillId="3" borderId="0" xfId="1" applyFill="1" applyAlignment="1" applyProtection="1">
      <alignment horizontal="left" vertical="top"/>
      <protection locked="0"/>
    </xf>
    <xf numFmtId="0" fontId="1" fillId="3" borderId="0" xfId="1" applyFont="1" applyFill="1" applyAlignment="1" applyProtection="1">
      <alignment horizontal="left" vertical="top"/>
      <protection locked="0"/>
    </xf>
    <xf numFmtId="0" fontId="12" fillId="0" borderId="10" xfId="1" applyFont="1" applyBorder="1" applyAlignment="1" applyProtection="1">
      <alignment horizontal="center"/>
      <protection locked="0"/>
    </xf>
    <xf numFmtId="0" fontId="5" fillId="0" borderId="6" xfId="1" applyBorder="1" applyProtection="1">
      <protection locked="0"/>
    </xf>
    <xf numFmtId="2" fontId="5" fillId="0" borderId="5" xfId="1" applyNumberFormat="1" applyBorder="1" applyProtection="1">
      <protection locked="0"/>
    </xf>
    <xf numFmtId="0" fontId="5" fillId="0" borderId="12" xfId="1" applyBorder="1" applyProtection="1">
      <protection locked="0"/>
    </xf>
    <xf numFmtId="0" fontId="5" fillId="0" borderId="14" xfId="1" applyBorder="1" applyProtection="1">
      <protection locked="0"/>
    </xf>
    <xf numFmtId="2" fontId="5" fillId="0" borderId="11" xfId="1" applyNumberFormat="1" applyBorder="1" applyProtection="1">
      <protection locked="0"/>
    </xf>
    <xf numFmtId="0" fontId="1" fillId="0" borderId="0" xfId="1" applyFont="1" applyProtection="1">
      <protection locked="0"/>
    </xf>
    <xf numFmtId="0" fontId="14" fillId="0" borderId="11" xfId="1" applyFont="1" applyBorder="1" applyAlignment="1" applyProtection="1">
      <alignment horizontal="center"/>
      <protection locked="0"/>
    </xf>
    <xf numFmtId="0" fontId="14" fillId="0" borderId="2" xfId="1" applyFont="1" applyBorder="1" applyAlignment="1" applyProtection="1">
      <alignment horizontal="center" vertical="top"/>
      <protection locked="0"/>
    </xf>
    <xf numFmtId="0" fontId="15" fillId="9" borderId="1" xfId="0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0" fillId="0" borderId="1" xfId="0" applyBorder="1"/>
    <xf numFmtId="0" fontId="15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0" borderId="1" xfId="1" applyFont="1" applyBorder="1" applyAlignment="1" applyProtection="1">
      <alignment horizontal="center"/>
      <protection locked="0"/>
    </xf>
    <xf numFmtId="165" fontId="1" fillId="0" borderId="1" xfId="1" applyNumberFormat="1" applyFont="1" applyBorder="1" applyAlignment="1" applyProtection="1">
      <alignment horizontal="center" vertical="top"/>
      <protection locked="0"/>
    </xf>
    <xf numFmtId="1" fontId="1" fillId="0" borderId="1" xfId="1" applyNumberFormat="1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1" applyFont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1" xfId="1" applyFont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center" vertical="top"/>
      <protection locked="0"/>
    </xf>
    <xf numFmtId="0" fontId="1" fillId="0" borderId="13" xfId="1" applyFont="1" applyBorder="1" applyAlignment="1" applyProtection="1">
      <alignment horizontal="center" vertical="top"/>
      <protection locked="0"/>
    </xf>
    <xf numFmtId="0" fontId="1" fillId="0" borderId="0" xfId="1" applyFont="1" applyAlignment="1" applyProtection="1">
      <alignment horizontal="center" vertical="top"/>
      <protection locked="0"/>
    </xf>
    <xf numFmtId="0" fontId="1" fillId="0" borderId="10" xfId="1" applyFont="1" applyBorder="1" applyAlignment="1" applyProtection="1">
      <alignment horizontal="center"/>
      <protection locked="0"/>
    </xf>
    <xf numFmtId="0" fontId="1" fillId="0" borderId="2" xfId="1" applyFont="1" applyBorder="1" applyAlignment="1" applyProtection="1">
      <alignment horizontal="center" vertical="top"/>
      <protection locked="0"/>
    </xf>
    <xf numFmtId="0" fontId="1" fillId="0" borderId="12" xfId="1" applyFont="1" applyBorder="1" applyAlignment="1" applyProtection="1">
      <alignment horizontal="center" vertical="top"/>
      <protection locked="0"/>
    </xf>
    <xf numFmtId="0" fontId="14" fillId="0" borderId="1" xfId="0" applyFont="1" applyBorder="1" applyAlignment="1">
      <alignment horizontal="center" vertical="top"/>
    </xf>
    <xf numFmtId="0" fontId="16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9" fontId="0" fillId="0" borderId="0" xfId="2" applyFont="1"/>
    <xf numFmtId="166" fontId="0" fillId="0" borderId="0" xfId="4" applyNumberFormat="1" applyFont="1"/>
    <xf numFmtId="166" fontId="2" fillId="0" borderId="0" xfId="4" applyNumberFormat="1" applyFont="1"/>
    <xf numFmtId="0" fontId="2" fillId="2" borderId="1" xfId="0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/>
      <protection locked="0"/>
    </xf>
    <xf numFmtId="165" fontId="5" fillId="0" borderId="5" xfId="1" applyNumberFormat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10" xfId="0" applyNumberForma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2" fillId="8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top"/>
    </xf>
    <xf numFmtId="0" fontId="0" fillId="0" borderId="25" xfId="0" applyBorder="1"/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4" fillId="0" borderId="22" xfId="0" applyFont="1" applyBorder="1" applyAlignment="1">
      <alignment horizontal="center" vertical="top"/>
    </xf>
    <xf numFmtId="0" fontId="14" fillId="0" borderId="23" xfId="0" applyFont="1" applyBorder="1" applyAlignment="1">
      <alignment horizontal="center" vertical="top"/>
    </xf>
    <xf numFmtId="0" fontId="5" fillId="0" borderId="26" xfId="0" applyFont="1" applyBorder="1" applyAlignment="1">
      <alignment horizontal="center"/>
    </xf>
    <xf numFmtId="0" fontId="0" fillId="0" borderId="27" xfId="0" applyBorder="1"/>
    <xf numFmtId="9" fontId="2" fillId="4" borderId="27" xfId="2" applyFont="1" applyFill="1" applyBorder="1" applyAlignment="1">
      <alignment horizontal="center" vertical="top"/>
    </xf>
    <xf numFmtId="9" fontId="2" fillId="5" borderId="27" xfId="2" applyFont="1" applyFill="1" applyBorder="1" applyAlignment="1">
      <alignment horizontal="center" vertical="top"/>
    </xf>
    <xf numFmtId="9" fontId="2" fillId="5" borderId="28" xfId="2" applyFont="1" applyFill="1" applyBorder="1" applyAlignment="1">
      <alignment horizontal="center" vertical="top"/>
    </xf>
    <xf numFmtId="0" fontId="6" fillId="0" borderId="0" xfId="1" applyFont="1" applyBorder="1" applyAlignment="1" applyProtection="1">
      <alignment horizontal="center" vertical="top"/>
      <protection locked="0"/>
    </xf>
    <xf numFmtId="165" fontId="5" fillId="0" borderId="0" xfId="1" applyNumberFormat="1" applyBorder="1" applyAlignment="1" applyProtection="1">
      <alignment horizontal="center" vertical="top"/>
      <protection locked="0"/>
    </xf>
    <xf numFmtId="2" fontId="12" fillId="0" borderId="0" xfId="1" applyNumberFormat="1" applyFont="1" applyBorder="1" applyAlignment="1" applyProtection="1">
      <alignment horizontal="left" vertical="top"/>
      <protection locked="0"/>
    </xf>
    <xf numFmtId="0" fontId="5" fillId="0" borderId="0" xfId="1" applyBorder="1" applyProtection="1">
      <protection locked="0"/>
    </xf>
    <xf numFmtId="2" fontId="5" fillId="0" borderId="0" xfId="1" applyNumberFormat="1" applyBorder="1" applyProtection="1">
      <protection locked="0"/>
    </xf>
    <xf numFmtId="0" fontId="2" fillId="0" borderId="8" xfId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horizontal="center"/>
      <protection locked="0"/>
    </xf>
    <xf numFmtId="0" fontId="14" fillId="0" borderId="5" xfId="1" applyFont="1" applyBorder="1" applyAlignment="1" applyProtection="1">
      <alignment horizontal="center" vertical="top"/>
      <protection locked="0"/>
    </xf>
    <xf numFmtId="0" fontId="1" fillId="0" borderId="5" xfId="1" applyFont="1" applyBorder="1" applyAlignment="1" applyProtection="1">
      <alignment horizontal="center" vertical="top"/>
      <protection locked="0"/>
    </xf>
    <xf numFmtId="0" fontId="5" fillId="0" borderId="5" xfId="1" applyBorder="1" applyAlignment="1" applyProtection="1">
      <alignment horizontal="center" vertical="center"/>
      <protection locked="0"/>
    </xf>
    <xf numFmtId="165" fontId="5" fillId="0" borderId="4" xfId="1" applyNumberFormat="1" applyBorder="1" applyAlignment="1" applyProtection="1">
      <alignment vertical="center"/>
      <protection locked="0"/>
    </xf>
    <xf numFmtId="165" fontId="5" fillId="0" borderId="9" xfId="1" applyNumberFormat="1" applyBorder="1" applyAlignment="1" applyProtection="1">
      <alignment vertical="center"/>
      <protection locked="0"/>
    </xf>
    <xf numFmtId="165" fontId="1" fillId="0" borderId="4" xfId="1" applyNumberFormat="1" applyFont="1" applyBorder="1" applyAlignment="1" applyProtection="1">
      <alignment horizontal="center" vertical="center"/>
      <protection locked="0"/>
    </xf>
    <xf numFmtId="165" fontId="2" fillId="0" borderId="2" xfId="1" applyNumberFormat="1" applyFont="1" applyBorder="1" applyAlignment="1" applyProtection="1">
      <alignment vertical="center"/>
      <protection locked="0"/>
    </xf>
    <xf numFmtId="165" fontId="1" fillId="0" borderId="4" xfId="1" quotePrefix="1" applyNumberFormat="1" applyFont="1" applyBorder="1" applyAlignment="1" applyProtection="1">
      <alignment horizontal="center" vertical="center"/>
      <protection locked="0"/>
    </xf>
    <xf numFmtId="165" fontId="2" fillId="0" borderId="3" xfId="1" applyNumberFormat="1" applyFont="1" applyBorder="1" applyAlignment="1" applyProtection="1">
      <alignment horizontal="center" vertical="center"/>
      <protection locked="0"/>
    </xf>
    <xf numFmtId="0" fontId="0" fillId="0" borderId="0" xfId="0" applyBorder="1"/>
    <xf numFmtId="9" fontId="0" fillId="3" borderId="27" xfId="2" applyFont="1" applyFill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2" fillId="2" borderId="1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5" fillId="0" borderId="0" xfId="1" applyAlignment="1" applyProtection="1">
      <alignment horizontal="center"/>
      <protection locked="0"/>
    </xf>
    <xf numFmtId="0" fontId="5" fillId="0" borderId="4" xfId="1" applyBorder="1" applyAlignment="1" applyProtection="1">
      <alignment horizontal="center" vertical="center"/>
      <protection locked="0"/>
    </xf>
    <xf numFmtId="0" fontId="5" fillId="0" borderId="2" xfId="1" applyBorder="1" applyAlignment="1" applyProtection="1">
      <alignment horizontal="center" vertical="center"/>
      <protection locked="0"/>
    </xf>
    <xf numFmtId="0" fontId="5" fillId="0" borderId="9" xfId="1" applyBorder="1" applyAlignment="1" applyProtection="1">
      <alignment horizontal="center" vertical="center"/>
      <protection locked="0"/>
    </xf>
    <xf numFmtId="0" fontId="5" fillId="0" borderId="12" xfId="1" applyBorder="1" applyAlignment="1" applyProtection="1">
      <alignment horizontal="center" vertical="center"/>
      <protection locked="0"/>
    </xf>
    <xf numFmtId="0" fontId="5" fillId="0" borderId="1" xfId="1" applyBorder="1" applyAlignment="1" applyProtection="1">
      <alignment horizontal="center" vertical="center"/>
      <protection locked="0"/>
    </xf>
    <xf numFmtId="165" fontId="5" fillId="0" borderId="4" xfId="1" applyNumberFormat="1" applyBorder="1" applyAlignment="1" applyProtection="1">
      <alignment horizontal="center" vertical="center"/>
      <protection locked="0"/>
    </xf>
    <xf numFmtId="165" fontId="5" fillId="0" borderId="3" xfId="1" applyNumberFormat="1" applyBorder="1" applyAlignment="1" applyProtection="1">
      <alignment horizontal="center" vertical="center"/>
      <protection locked="0"/>
    </xf>
    <xf numFmtId="165" fontId="5" fillId="0" borderId="9" xfId="1" applyNumberFormat="1" applyBorder="1" applyAlignment="1" applyProtection="1">
      <alignment horizontal="center" vertical="center"/>
      <protection locked="0"/>
    </xf>
    <xf numFmtId="165" fontId="5" fillId="0" borderId="6" xfId="1" applyNumberFormat="1" applyBorder="1" applyAlignment="1" applyProtection="1">
      <alignment horizontal="center" vertical="center"/>
      <protection locked="0"/>
    </xf>
    <xf numFmtId="165" fontId="5" fillId="0" borderId="2" xfId="1" applyNumberFormat="1" applyBorder="1" applyAlignment="1" applyProtection="1">
      <alignment horizontal="center" vertical="center"/>
      <protection locked="0"/>
    </xf>
    <xf numFmtId="165" fontId="5" fillId="0" borderId="0" xfId="1" applyNumberFormat="1" applyAlignment="1" applyProtection="1">
      <alignment horizontal="center"/>
      <protection locked="0"/>
    </xf>
    <xf numFmtId="165" fontId="1" fillId="0" borderId="0" xfId="1" applyNumberFormat="1" applyFont="1" applyAlignment="1" applyProtection="1">
      <alignment horizontal="center"/>
      <protection locked="0"/>
    </xf>
    <xf numFmtId="0" fontId="1" fillId="0" borderId="13" xfId="1" applyFont="1" applyBorder="1" applyAlignment="1" applyProtection="1">
      <alignment horizontal="left"/>
      <protection locked="0"/>
    </xf>
    <xf numFmtId="0" fontId="5" fillId="0" borderId="15" xfId="1" applyBorder="1" applyAlignment="1" applyProtection="1">
      <alignment horizontal="left"/>
      <protection locked="0"/>
    </xf>
    <xf numFmtId="0" fontId="5" fillId="0" borderId="10" xfId="1" applyBorder="1" applyAlignment="1" applyProtection="1">
      <alignment horizontal="left"/>
      <protection locked="0"/>
    </xf>
    <xf numFmtId="0" fontId="12" fillId="0" borderId="13" xfId="1" applyFont="1" applyBorder="1" applyAlignment="1" applyProtection="1">
      <alignment horizontal="center"/>
      <protection locked="0"/>
    </xf>
    <xf numFmtId="0" fontId="12" fillId="0" borderId="15" xfId="1" applyFont="1" applyBorder="1" applyAlignment="1" applyProtection="1">
      <alignment horizontal="center"/>
      <protection locked="0"/>
    </xf>
    <xf numFmtId="0" fontId="5" fillId="0" borderId="13" xfId="1" applyBorder="1" applyAlignment="1" applyProtection="1">
      <alignment horizontal="left"/>
      <protection locked="0"/>
    </xf>
    <xf numFmtId="0" fontId="2" fillId="0" borderId="13" xfId="1" applyFont="1" applyBorder="1" applyAlignment="1" applyProtection="1">
      <alignment vertical="center"/>
      <protection locked="0"/>
    </xf>
    <xf numFmtId="0" fontId="2" fillId="0" borderId="15" xfId="1" applyFont="1" applyBorder="1" applyAlignment="1" applyProtection="1">
      <alignment vertical="center"/>
      <protection locked="0"/>
    </xf>
    <xf numFmtId="0" fontId="2" fillId="0" borderId="10" xfId="1" applyFont="1" applyBorder="1" applyAlignment="1" applyProtection="1">
      <alignment vertical="center"/>
      <protection locked="0"/>
    </xf>
    <xf numFmtId="0" fontId="5" fillId="0" borderId="13" xfId="1" applyBorder="1" applyProtection="1">
      <protection locked="0"/>
    </xf>
    <xf numFmtId="0" fontId="5" fillId="0" borderId="15" xfId="1" applyBorder="1" applyProtection="1">
      <protection locked="0"/>
    </xf>
    <xf numFmtId="0" fontId="5" fillId="0" borderId="10" xfId="1" applyBorder="1" applyProtection="1">
      <protection locked="0"/>
    </xf>
    <xf numFmtId="165" fontId="2" fillId="0" borderId="9" xfId="1" applyNumberFormat="1" applyFont="1" applyBorder="1" applyAlignment="1" applyProtection="1">
      <alignment horizontal="left"/>
      <protection locked="0"/>
    </xf>
    <xf numFmtId="165" fontId="2" fillId="0" borderId="7" xfId="1" applyNumberFormat="1" applyFont="1" applyBorder="1" applyAlignment="1" applyProtection="1">
      <alignment horizontal="left"/>
      <protection locked="0"/>
    </xf>
    <xf numFmtId="165" fontId="2" fillId="0" borderId="8" xfId="1" applyNumberFormat="1" applyFont="1" applyBorder="1" applyAlignment="1" applyProtection="1">
      <alignment horizontal="left"/>
      <protection locked="0"/>
    </xf>
    <xf numFmtId="165" fontId="2" fillId="0" borderId="12" xfId="1" applyNumberFormat="1" applyFont="1" applyBorder="1" applyAlignment="1" applyProtection="1">
      <alignment horizontal="left"/>
      <protection locked="0"/>
    </xf>
    <xf numFmtId="165" fontId="2" fillId="0" borderId="14" xfId="1" applyNumberFormat="1" applyFont="1" applyBorder="1" applyAlignment="1" applyProtection="1">
      <alignment horizontal="left"/>
      <protection locked="0"/>
    </xf>
    <xf numFmtId="165" fontId="2" fillId="0" borderId="11" xfId="1" applyNumberFormat="1" applyFont="1" applyBorder="1" applyAlignment="1" applyProtection="1">
      <alignment horizontal="left"/>
      <protection locked="0"/>
    </xf>
    <xf numFmtId="165" fontId="5" fillId="0" borderId="3" xfId="1" applyNumberFormat="1" applyBorder="1" applyAlignment="1" applyProtection="1">
      <alignment horizontal="center" vertical="top"/>
      <protection locked="0"/>
    </xf>
    <xf numFmtId="165" fontId="5" fillId="0" borderId="2" xfId="1" applyNumberFormat="1" applyBorder="1" applyAlignment="1" applyProtection="1">
      <alignment horizontal="center" vertical="top"/>
      <protection locked="0"/>
    </xf>
    <xf numFmtId="0" fontId="4" fillId="0" borderId="0" xfId="1" applyFont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1" fillId="0" borderId="15" xfId="1" applyFont="1" applyBorder="1" applyAlignment="1" applyProtection="1">
      <alignment horizontal="left"/>
      <protection locked="0"/>
    </xf>
    <xf numFmtId="0" fontId="1" fillId="0" borderId="10" xfId="1" applyFont="1" applyBorder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0" fontId="1" fillId="0" borderId="13" xfId="1" applyFont="1" applyBorder="1" applyProtection="1">
      <protection locked="0"/>
    </xf>
    <xf numFmtId="0" fontId="1" fillId="0" borderId="15" xfId="1" applyFont="1" applyBorder="1" applyProtection="1">
      <protection locked="0"/>
    </xf>
    <xf numFmtId="0" fontId="1" fillId="0" borderId="10" xfId="1" applyFont="1" applyBorder="1" applyProtection="1">
      <protection locked="0"/>
    </xf>
  </cellXfs>
  <cellStyles count="5">
    <cellStyle name="Comma [0]" xfId="4" builtinId="6"/>
    <cellStyle name="Normal" xfId="0" builtinId="0"/>
    <cellStyle name="Normal 2" xfId="1"/>
    <cellStyle name="Percent" xfId="2" builtinId="5"/>
    <cellStyle name="Style 1" xfId="3"/>
  </cellStyles>
  <dxfs count="78"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top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1" hidden="0"/>
    </dxf>
    <dxf>
      <border outline="0">
        <left style="thin">
          <color indexed="64"/>
        </left>
        <right style="thin">
          <color indexed="64"/>
        </right>
      </border>
    </dxf>
    <dxf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0" formatCode="General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relative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relative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</font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id-ID"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Responden!$K$9</c:f>
              <c:strCache>
                <c:ptCount val="1"/>
                <c:pt idx="0">
                  <c:v>Pekerjaan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id-ID"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'[1]Responden Radiologi'!$K$10:$P$10</c:f>
              <c:strCache>
                <c:ptCount val="6"/>
                <c:pt idx="0">
                  <c:v>PNS</c:v>
                </c:pt>
                <c:pt idx="1">
                  <c:v>TNI/ Polri</c:v>
                </c:pt>
                <c:pt idx="2">
                  <c:v>Pegawai Swasta</c:v>
                </c:pt>
                <c:pt idx="3">
                  <c:v>Wiraswasta /Usahawan</c:v>
                </c:pt>
                <c:pt idx="4">
                  <c:v>Pelajar/ Mahasiswa</c:v>
                </c:pt>
                <c:pt idx="5">
                  <c:v>Lainnya</c:v>
                </c:pt>
              </c:strCache>
            </c:strRef>
          </c:cat>
          <c:val>
            <c:numRef>
              <c:f>Responden!$K$83:$P$83</c:f>
              <c:numCache>
                <c:formatCode>0%</c:formatCode>
                <c:ptCount val="6"/>
                <c:pt idx="0">
                  <c:v>0.44285714285714284</c:v>
                </c:pt>
                <c:pt idx="1">
                  <c:v>0</c:v>
                </c:pt>
                <c:pt idx="2">
                  <c:v>0</c:v>
                </c:pt>
                <c:pt idx="3">
                  <c:v>8.5714285714285715E-2</c:v>
                </c:pt>
                <c:pt idx="4">
                  <c:v>7.1428571428571425E-2</c:v>
                </c:pt>
                <c:pt idx="5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0-44BA-8DF0-32FFF007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34990720"/>
        <c:axId val="34877824"/>
      </c:barChart>
      <c:catAx>
        <c:axId val="34990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id-ID"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77824"/>
        <c:crosses val="autoZero"/>
        <c:auto val="1"/>
        <c:lblAlgn val="ctr"/>
        <c:lblOffset val="100"/>
        <c:noMultiLvlLbl val="0"/>
      </c:catAx>
      <c:valAx>
        <c:axId val="3487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id-ID"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9072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lang="id-ID"/>
            </a:pPr>
            <a:r>
              <a:rPr lang="id-ID"/>
              <a:t>Kesesuaian/ Kewajaran Biaya</a:t>
            </a:r>
            <a:endParaRPr lang="en-US"/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kuesioner!$G$95</c:f>
              <c:strCache>
                <c:ptCount val="1"/>
                <c:pt idx="0">
                  <c:v>Kesesuaian/ Kewajaran Biaya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id-ID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'u4'!$C$21:$C$24</c:f>
              <c:strCache>
                <c:ptCount val="4"/>
                <c:pt idx="0">
                  <c:v>Sangat Mahal</c:v>
                </c:pt>
                <c:pt idx="1">
                  <c:v>Cukup Mahal</c:v>
                </c:pt>
                <c:pt idx="2">
                  <c:v>Murah        </c:v>
                </c:pt>
                <c:pt idx="3">
                  <c:v>Gratis</c:v>
                </c:pt>
              </c:strCache>
            </c:strRef>
          </c:cat>
          <c:val>
            <c:numRef>
              <c:f>kuesioner!$F$113:$F$116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21.428571428571427</c:v>
                </c:pt>
                <c:pt idx="3">
                  <c:v>78.571428571428569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9-4EE5-8737-F90E502EB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6041088"/>
        <c:axId val="36042624"/>
        <c:axId val="0"/>
      </c:bar3DChart>
      <c:catAx>
        <c:axId val="3604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id-ID"/>
            </a:pPr>
            <a:endParaRPr lang="en-US"/>
          </a:p>
        </c:txPr>
        <c:crossAx val="36042624"/>
        <c:crosses val="autoZero"/>
        <c:auto val="1"/>
        <c:lblAlgn val="ctr"/>
        <c:lblOffset val="100"/>
        <c:noMultiLvlLbl val="0"/>
      </c:catAx>
      <c:valAx>
        <c:axId val="360426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id-ID"/>
            </a:pPr>
            <a:endParaRPr lang="en-US"/>
          </a:p>
        </c:txPr>
        <c:crossAx val="36041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id-ID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Kesesuaian</a:t>
            </a:r>
            <a:r>
              <a:rPr lang="en-US"/>
              <a:t> Pelayanan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kuesioner!$G$96</c:f>
              <c:strCache>
                <c:ptCount val="1"/>
                <c:pt idx="0">
                  <c:v>Kesesuaian Pelayanan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id-ID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'u5'!$C$21:$C$24</c:f>
              <c:strCache>
                <c:ptCount val="4"/>
                <c:pt idx="0">
                  <c:v>Tidak sesuai </c:v>
                </c:pt>
                <c:pt idx="1">
                  <c:v>Kurang sesuai </c:v>
                </c:pt>
                <c:pt idx="2">
                  <c:v>Sesuai</c:v>
                </c:pt>
                <c:pt idx="3">
                  <c:v>Sangat sesuai</c:v>
                </c:pt>
              </c:strCache>
            </c:strRef>
          </c:cat>
          <c:val>
            <c:numRef>
              <c:f>kuesioner!$G$113:$G$116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67.142857142857139</c:v>
                </c:pt>
                <c:pt idx="3">
                  <c:v>32.857142857142854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E-4E43-A1B8-2C9D23254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6137984"/>
        <c:axId val="36152064"/>
        <c:axId val="0"/>
      </c:bar3DChart>
      <c:catAx>
        <c:axId val="3613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id-ID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52064"/>
        <c:crosses val="autoZero"/>
        <c:auto val="1"/>
        <c:lblAlgn val="ctr"/>
        <c:lblOffset val="100"/>
        <c:noMultiLvlLbl val="0"/>
      </c:catAx>
      <c:valAx>
        <c:axId val="3615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id-ID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3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id-ID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Kompetensi </a:t>
            </a:r>
            <a:r>
              <a:rPr lang="id-ID"/>
              <a:t>Petugas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kuesioner!$G$97</c:f>
              <c:strCache>
                <c:ptCount val="1"/>
                <c:pt idx="0">
                  <c:v>Kompetensi Petugas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id-ID"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'u6'!$C$21:$C$24</c:f>
              <c:strCache>
                <c:ptCount val="4"/>
                <c:pt idx="0">
                  <c:v>Tidak mampu</c:v>
                </c:pt>
                <c:pt idx="1">
                  <c:v>Kurang mampu  </c:v>
                </c:pt>
                <c:pt idx="2">
                  <c:v>Mampu </c:v>
                </c:pt>
                <c:pt idx="3">
                  <c:v>Sangat mampu/ terampil</c:v>
                </c:pt>
              </c:strCache>
            </c:strRef>
          </c:cat>
          <c:val>
            <c:numRef>
              <c:f>kuesioner!$H$113:$H$116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62.857142857142854</c:v>
                </c:pt>
                <c:pt idx="3">
                  <c:v>37.142857142857146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A-435A-A2EE-FD9ADAA73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6100352"/>
        <c:axId val="35733504"/>
        <c:axId val="0"/>
      </c:bar3DChart>
      <c:catAx>
        <c:axId val="3610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id-ID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33504"/>
        <c:crosses val="autoZero"/>
        <c:auto val="1"/>
        <c:lblAlgn val="ctr"/>
        <c:lblOffset val="100"/>
        <c:noMultiLvlLbl val="0"/>
      </c:catAx>
      <c:valAx>
        <c:axId val="3573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id-ID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00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id-ID"/>
            </a:pPr>
            <a:r>
              <a:rPr lang="en-US"/>
              <a:t>Perilaku </a:t>
            </a:r>
            <a:r>
              <a:rPr lang="id-ID"/>
              <a:t>Petugas</a:t>
            </a:r>
            <a:r>
              <a:rPr lang="en-US"/>
              <a:t> Pelayanan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kuesioner!$G$98</c:f>
              <c:strCache>
                <c:ptCount val="1"/>
                <c:pt idx="0">
                  <c:v>Perilaku Petugas Pelayanan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id-ID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'u7'!$C$21:$C$24</c:f>
              <c:strCache>
                <c:ptCount val="4"/>
                <c:pt idx="0">
                  <c:v>Tidak sopan/ramah</c:v>
                </c:pt>
                <c:pt idx="1">
                  <c:v>Kurang sopan/ramah</c:v>
                </c:pt>
                <c:pt idx="2">
                  <c:v>Sopan/ramah</c:v>
                </c:pt>
                <c:pt idx="3">
                  <c:v>Sangat Sopan/ramah</c:v>
                </c:pt>
              </c:strCache>
            </c:strRef>
          </c:cat>
          <c:val>
            <c:numRef>
              <c:f>kuesioner!$I$113:$I$116</c:f>
              <c:numCache>
                <c:formatCode>0.00</c:formatCode>
                <c:ptCount val="4"/>
                <c:pt idx="0">
                  <c:v>0</c:v>
                </c:pt>
                <c:pt idx="1">
                  <c:v>1.4285714285714286</c:v>
                </c:pt>
                <c:pt idx="2">
                  <c:v>54.285714285714285</c:v>
                </c:pt>
                <c:pt idx="3">
                  <c:v>44.285714285714285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26-4020-A169-0FF4A23E1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5964032"/>
        <c:axId val="35965568"/>
        <c:axId val="0"/>
      </c:bar3DChart>
      <c:catAx>
        <c:axId val="3596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id-ID"/>
            </a:pPr>
            <a:endParaRPr lang="en-US"/>
          </a:p>
        </c:txPr>
        <c:crossAx val="35965568"/>
        <c:crosses val="autoZero"/>
        <c:auto val="1"/>
        <c:lblAlgn val="ctr"/>
        <c:lblOffset val="100"/>
        <c:noMultiLvlLbl val="0"/>
      </c:catAx>
      <c:valAx>
        <c:axId val="359655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id-ID"/>
            </a:pPr>
            <a:endParaRPr lang="en-US"/>
          </a:p>
        </c:txPr>
        <c:crossAx val="35964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cmpd="dbl"/>
  </c:sp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id-ID"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Penanganan Pengaduan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kuesioner!$G$100</c:f>
              <c:strCache>
                <c:ptCount val="1"/>
                <c:pt idx="0">
                  <c:v>Kualitas Sarana dan Prasarana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id-ID"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'u8'!$C$22:$C$25</c:f>
              <c:strCache>
                <c:ptCount val="4"/>
                <c:pt idx="0">
                  <c:v>Tidak ada</c:v>
                </c:pt>
                <c:pt idx="1">
                  <c:v>Ada, Tapi tidak Berfungsi</c:v>
                </c:pt>
                <c:pt idx="2">
                  <c:v>Berfungsi Kurang Optimal</c:v>
                </c:pt>
                <c:pt idx="3">
                  <c:v>Dikelola dengan baik</c:v>
                </c:pt>
              </c:strCache>
            </c:strRef>
          </c:cat>
          <c:val>
            <c:numRef>
              <c:f>kuesioner!$K$113:$K$116</c:f>
              <c:numCache>
                <c:formatCode>0.00</c:formatCode>
                <c:ptCount val="4"/>
                <c:pt idx="0">
                  <c:v>1.4285714285714286</c:v>
                </c:pt>
                <c:pt idx="1">
                  <c:v>0</c:v>
                </c:pt>
                <c:pt idx="2">
                  <c:v>12.857142857142856</c:v>
                </c:pt>
                <c:pt idx="3">
                  <c:v>85.714285714285708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6-47F8-B4EC-631E2D007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cylinder"/>
        <c:axId val="36323328"/>
        <c:axId val="36324864"/>
        <c:axId val="0"/>
      </c:bar3DChart>
      <c:catAx>
        <c:axId val="3632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id-ID"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24864"/>
        <c:crosses val="autoZero"/>
        <c:auto val="1"/>
        <c:lblAlgn val="ctr"/>
        <c:lblOffset val="100"/>
        <c:noMultiLvlLbl val="0"/>
      </c:catAx>
      <c:valAx>
        <c:axId val="3632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id-ID"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23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id-ID"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Kualitas Sarana dan Prasarana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kuesioner!$G$99</c:f>
              <c:strCache>
                <c:ptCount val="1"/>
                <c:pt idx="0">
                  <c:v>Penanganan Pengaduan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88500"/>
                    <a:tint val="50000"/>
                    <a:satMod val="300000"/>
                  </a:schemeClr>
                </a:gs>
                <a:gs pos="35000">
                  <a:schemeClr val="dk1">
                    <a:tint val="88500"/>
                    <a:tint val="37000"/>
                    <a:satMod val="300000"/>
                  </a:schemeClr>
                </a:gs>
                <a:gs pos="100000">
                  <a:schemeClr val="dk1">
                    <a:tint val="8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dk1">
                  <a:tint val="88500"/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id-ID"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'u9'!$C$21:$C$24</c:f>
              <c:strCache>
                <c:ptCount val="4"/>
                <c:pt idx="0">
                  <c:v>Buruk</c:v>
                </c:pt>
                <c:pt idx="1">
                  <c:v>Cukup</c:v>
                </c:pt>
                <c:pt idx="2">
                  <c:v>Baik</c:v>
                </c:pt>
                <c:pt idx="3">
                  <c:v>Sangat Baik</c:v>
                </c:pt>
              </c:strCache>
            </c:strRef>
          </c:cat>
          <c:val>
            <c:numRef>
              <c:f>kuesioner!$J$113:$J$116</c:f>
              <c:numCache>
                <c:formatCode>0.00</c:formatCode>
                <c:ptCount val="4"/>
                <c:pt idx="0">
                  <c:v>0</c:v>
                </c:pt>
                <c:pt idx="1">
                  <c:v>4.2857142857142856</c:v>
                </c:pt>
                <c:pt idx="2">
                  <c:v>54.285714285714285</c:v>
                </c:pt>
                <c:pt idx="3">
                  <c:v>41.428571428571431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20-4198-A2DF-D55FC6F44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6363264"/>
        <c:axId val="36451072"/>
        <c:axId val="0"/>
      </c:bar3DChart>
      <c:catAx>
        <c:axId val="3636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id-ID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51072"/>
        <c:crosses val="autoZero"/>
        <c:auto val="1"/>
        <c:lblAlgn val="ctr"/>
        <c:lblOffset val="100"/>
        <c:noMultiLvlLbl val="0"/>
      </c:catAx>
      <c:valAx>
        <c:axId val="3645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id-ID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6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767901234567908"/>
          <c:y val="2.7777777777778213E-2"/>
        </c:manualLayout>
      </c:layout>
      <c:overlay val="0"/>
      <c:txPr>
        <a:bodyPr/>
        <a:lstStyle/>
        <a:p>
          <a:pPr>
            <a:defRPr lang="id-ID"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Responden!$E$9</c:f>
              <c:strCache>
                <c:ptCount val="1"/>
                <c:pt idx="0">
                  <c:v>Penddikan Terakhir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id-ID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'[1]Responden Radiologi'!$E$10:$J$10</c:f>
              <c:strCache>
                <c:ptCount val="6"/>
                <c:pt idx="0">
                  <c:v>SD</c:v>
                </c:pt>
                <c:pt idx="1">
                  <c:v>SMP</c:v>
                </c:pt>
                <c:pt idx="2">
                  <c:v>SMA</c:v>
                </c:pt>
                <c:pt idx="3">
                  <c:v>D1-D3-D4</c:v>
                </c:pt>
                <c:pt idx="4">
                  <c:v>S1</c:v>
                </c:pt>
                <c:pt idx="5">
                  <c:v>&gt;S2</c:v>
                </c:pt>
              </c:strCache>
            </c:strRef>
          </c:cat>
          <c:val>
            <c:numRef>
              <c:f>Responden!$E$83:$J$83</c:f>
              <c:numCache>
                <c:formatCode>0%</c:formatCode>
                <c:ptCount val="6"/>
                <c:pt idx="0">
                  <c:v>1.4285714285714285E-2</c:v>
                </c:pt>
                <c:pt idx="1">
                  <c:v>1.4285714285714285E-2</c:v>
                </c:pt>
                <c:pt idx="2">
                  <c:v>0.34285714285714286</c:v>
                </c:pt>
                <c:pt idx="3">
                  <c:v>8.5714285714285715E-2</c:v>
                </c:pt>
                <c:pt idx="4">
                  <c:v>0.5</c:v>
                </c:pt>
                <c:pt idx="5">
                  <c:v>4.2857142857142858E-2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E-4F4B-A00C-FB9447AF4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98688"/>
        <c:axId val="34900224"/>
      </c:barChart>
      <c:catAx>
        <c:axId val="3489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id-ID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900224"/>
        <c:crosses val="autoZero"/>
        <c:auto val="1"/>
        <c:lblAlgn val="ctr"/>
        <c:lblOffset val="100"/>
        <c:noMultiLvlLbl val="0"/>
      </c:catAx>
      <c:valAx>
        <c:axId val="349002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id-ID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8986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id-ID"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008668426832764E-2"/>
          <c:y val="0.25114122218821378"/>
          <c:w val="0.64338512582069651"/>
          <c:h val="0.74885877781178878"/>
        </c:manualLayout>
      </c:layout>
      <c:pieChart>
        <c:varyColors val="1"/>
        <c:ser>
          <c:idx val="0"/>
          <c:order val="0"/>
          <c:tx>
            <c:strRef>
              <c:f>Responden!$C$9</c:f>
              <c:strCache>
                <c:ptCount val="1"/>
                <c:pt idx="0">
                  <c:v>Jenis Kelamin</c:v>
                </c:pt>
              </c:strCache>
            </c:strRef>
          </c:tx>
          <c:dPt>
            <c:idx val="0"/>
            <c:bubble3D val="0"/>
            <c:explosion val="4"/>
            <c:extLst>
              <c:ext xmlns:c16="http://schemas.microsoft.com/office/drawing/2014/chart" uri="{C3380CC4-5D6E-409C-BE32-E72D297353CC}">
                <c16:uniqueId val="{00000000-3CC2-40CF-A6ED-40A0973FED0C}"/>
              </c:ext>
            </c:extLst>
          </c:dPt>
          <c:dLbls>
            <c:dLbl>
              <c:idx val="0"/>
              <c:layout>
                <c:manualLayout>
                  <c:x val="-0.19497543067543427"/>
                  <c:y val="-9.4950117277673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CC2-40CF-A6ED-40A0973FED0C}"/>
                </c:ext>
              </c:extLst>
            </c:dLbl>
            <c:dLbl>
              <c:idx val="1"/>
              <c:layout>
                <c:manualLayout>
                  <c:x val="0.17817455902893617"/>
                  <c:y val="-8.5083872008669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C2-40CF-A6ED-40A0973FED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id-ID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'[1]Responden Radiologi'!$H$361:$H$362</c:f>
              <c:strCache>
                <c:ptCount val="2"/>
                <c:pt idx="0">
                  <c:v>Laki-Laki</c:v>
                </c:pt>
                <c:pt idx="1">
                  <c:v>Perempuan</c:v>
                </c:pt>
              </c:strCache>
            </c:strRef>
          </c:cat>
          <c:val>
            <c:numRef>
              <c:f>Responden!$C$83:$D$83</c:f>
              <c:numCache>
                <c:formatCode>0%</c:formatCode>
                <c:ptCount val="2"/>
                <c:pt idx="0">
                  <c:v>0.7</c:v>
                </c:pt>
                <c:pt idx="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C2-40CF-A6ED-40A0973FE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lang="id-ID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id-ID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Usia/Umur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id-ID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Usia!$A$2:$A$10</c:f>
              <c:strCache>
                <c:ptCount val="9"/>
                <c:pt idx="0">
                  <c:v>&lt;18</c:v>
                </c:pt>
                <c:pt idx="1">
                  <c:v>19-25</c:v>
                </c:pt>
                <c:pt idx="2">
                  <c:v>26-30</c:v>
                </c:pt>
                <c:pt idx="3">
                  <c:v>31-35</c:v>
                </c:pt>
                <c:pt idx="4">
                  <c:v>36-40</c:v>
                </c:pt>
                <c:pt idx="5">
                  <c:v>41-45</c:v>
                </c:pt>
                <c:pt idx="6">
                  <c:v>46-50</c:v>
                </c:pt>
                <c:pt idx="7">
                  <c:v>51-55</c:v>
                </c:pt>
                <c:pt idx="8">
                  <c:v>&gt;56</c:v>
                </c:pt>
              </c:strCache>
            </c:strRef>
          </c:cat>
          <c:val>
            <c:numRef>
              <c:f>Usia!$B$2:$B$10</c:f>
              <c:numCache>
                <c:formatCode>General</c:formatCode>
                <c:ptCount val="9"/>
                <c:pt idx="0">
                  <c:v>2</c:v>
                </c:pt>
                <c:pt idx="1">
                  <c:v>12</c:v>
                </c:pt>
                <c:pt idx="2">
                  <c:v>21</c:v>
                </c:pt>
                <c:pt idx="3">
                  <c:v>9</c:v>
                </c:pt>
                <c:pt idx="4">
                  <c:v>6</c:v>
                </c:pt>
                <c:pt idx="5">
                  <c:v>10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48-4D95-AC98-76FAE7B3B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540992"/>
        <c:axId val="35542528"/>
        <c:axId val="0"/>
      </c:bar3DChart>
      <c:catAx>
        <c:axId val="3554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id-ID"/>
            </a:pPr>
            <a:endParaRPr lang="en-US"/>
          </a:p>
        </c:txPr>
        <c:crossAx val="35542528"/>
        <c:crosses val="autoZero"/>
        <c:auto val="1"/>
        <c:lblAlgn val="ctr"/>
        <c:lblOffset val="100"/>
        <c:noMultiLvlLbl val="0"/>
      </c:catAx>
      <c:valAx>
        <c:axId val="35542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id-ID"/>
            </a:pPr>
            <a:endParaRPr lang="en-US"/>
          </a:p>
        </c:txPr>
        <c:crossAx val="35540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id-ID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Usia/Umur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id-ID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Usia!$A$2:$A$10</c:f>
              <c:strCache>
                <c:ptCount val="9"/>
                <c:pt idx="0">
                  <c:v>&lt;18</c:v>
                </c:pt>
                <c:pt idx="1">
                  <c:v>19-25</c:v>
                </c:pt>
                <c:pt idx="2">
                  <c:v>26-30</c:v>
                </c:pt>
                <c:pt idx="3">
                  <c:v>31-35</c:v>
                </c:pt>
                <c:pt idx="4">
                  <c:v>36-40</c:v>
                </c:pt>
                <c:pt idx="5">
                  <c:v>41-45</c:v>
                </c:pt>
                <c:pt idx="6">
                  <c:v>46-50</c:v>
                </c:pt>
                <c:pt idx="7">
                  <c:v>51-55</c:v>
                </c:pt>
                <c:pt idx="8">
                  <c:v>&gt;56</c:v>
                </c:pt>
              </c:strCache>
            </c:strRef>
          </c:cat>
          <c:val>
            <c:numRef>
              <c:f>Usia!$B$2:$B$10</c:f>
              <c:numCache>
                <c:formatCode>General</c:formatCode>
                <c:ptCount val="9"/>
                <c:pt idx="0">
                  <c:v>2</c:v>
                </c:pt>
                <c:pt idx="1">
                  <c:v>12</c:v>
                </c:pt>
                <c:pt idx="2">
                  <c:v>21</c:v>
                </c:pt>
                <c:pt idx="3">
                  <c:v>9</c:v>
                </c:pt>
                <c:pt idx="4">
                  <c:v>6</c:v>
                </c:pt>
                <c:pt idx="5">
                  <c:v>10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48-4D95-AC98-76FAE7B3B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571968"/>
        <c:axId val="35581952"/>
        <c:axId val="0"/>
      </c:bar3DChart>
      <c:catAx>
        <c:axId val="3557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id-ID"/>
            </a:pPr>
            <a:endParaRPr lang="en-US"/>
          </a:p>
        </c:txPr>
        <c:crossAx val="35581952"/>
        <c:crosses val="autoZero"/>
        <c:auto val="1"/>
        <c:lblAlgn val="ctr"/>
        <c:lblOffset val="100"/>
        <c:noMultiLvlLbl val="0"/>
      </c:catAx>
      <c:valAx>
        <c:axId val="3558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id-ID"/>
            </a:pPr>
            <a:endParaRPr lang="en-US"/>
          </a:p>
        </c:txPr>
        <c:crossAx val="35571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id-ID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Usia/Umur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id-ID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Usia!$A$2:$A$10</c:f>
              <c:strCache>
                <c:ptCount val="9"/>
                <c:pt idx="0">
                  <c:v>&lt;18</c:v>
                </c:pt>
                <c:pt idx="1">
                  <c:v>19-25</c:v>
                </c:pt>
                <c:pt idx="2">
                  <c:v>26-30</c:v>
                </c:pt>
                <c:pt idx="3">
                  <c:v>31-35</c:v>
                </c:pt>
                <c:pt idx="4">
                  <c:v>36-40</c:v>
                </c:pt>
                <c:pt idx="5">
                  <c:v>41-45</c:v>
                </c:pt>
                <c:pt idx="6">
                  <c:v>46-50</c:v>
                </c:pt>
                <c:pt idx="7">
                  <c:v>51-55</c:v>
                </c:pt>
                <c:pt idx="8">
                  <c:v>&gt;56</c:v>
                </c:pt>
              </c:strCache>
            </c:strRef>
          </c:cat>
          <c:val>
            <c:numRef>
              <c:f>Usia!$B$2:$B$10</c:f>
              <c:numCache>
                <c:formatCode>General</c:formatCode>
                <c:ptCount val="9"/>
                <c:pt idx="0">
                  <c:v>2</c:v>
                </c:pt>
                <c:pt idx="1">
                  <c:v>12</c:v>
                </c:pt>
                <c:pt idx="2">
                  <c:v>21</c:v>
                </c:pt>
                <c:pt idx="3">
                  <c:v>9</c:v>
                </c:pt>
                <c:pt idx="4">
                  <c:v>6</c:v>
                </c:pt>
                <c:pt idx="5">
                  <c:v>10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48-4D95-AC98-76FAE7B3B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607296"/>
        <c:axId val="35608832"/>
        <c:axId val="0"/>
      </c:bar3DChart>
      <c:catAx>
        <c:axId val="3560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id-ID"/>
            </a:pPr>
            <a:endParaRPr lang="en-US"/>
          </a:p>
        </c:txPr>
        <c:crossAx val="35608832"/>
        <c:crosses val="autoZero"/>
        <c:auto val="1"/>
        <c:lblAlgn val="ctr"/>
        <c:lblOffset val="100"/>
        <c:noMultiLvlLbl val="0"/>
      </c:catAx>
      <c:valAx>
        <c:axId val="35608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id-ID"/>
            </a:pPr>
            <a:endParaRPr lang="en-US"/>
          </a:p>
        </c:txPr>
        <c:crossAx val="35607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id-ID"/>
            </a:pPr>
            <a:r>
              <a:rPr lang="id-ID"/>
              <a:t>Kesesuaian </a:t>
            </a:r>
            <a:r>
              <a:rPr lang="en-US"/>
              <a:t>Persyaratan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kuesioner!$G$92</c:f>
              <c:strCache>
                <c:ptCount val="1"/>
                <c:pt idx="0">
                  <c:v>Kesesuaian Persyaratan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id-ID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'u1'!$B$21:$B$24</c:f>
              <c:strCache>
                <c:ptCount val="4"/>
                <c:pt idx="0">
                  <c:v>Tidak sesuai</c:v>
                </c:pt>
                <c:pt idx="1">
                  <c:v>Kurang sesuai</c:v>
                </c:pt>
                <c:pt idx="2">
                  <c:v>Sesuai</c:v>
                </c:pt>
                <c:pt idx="3">
                  <c:v>Sangat sesuai</c:v>
                </c:pt>
              </c:strCache>
            </c:strRef>
          </c:cat>
          <c:val>
            <c:numRef>
              <c:f>kuesioner!$C$113:$C$116</c:f>
              <c:numCache>
                <c:formatCode>0.00</c:formatCode>
                <c:ptCount val="4"/>
                <c:pt idx="0">
                  <c:v>0</c:v>
                </c:pt>
                <c:pt idx="1">
                  <c:v>1.4285714285714286</c:v>
                </c:pt>
                <c:pt idx="2">
                  <c:v>55.714285714285715</c:v>
                </c:pt>
                <c:pt idx="3">
                  <c:v>42.857142857142854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AB-452A-B6D5-B2EF847A7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5642368"/>
        <c:axId val="35652352"/>
        <c:axId val="0"/>
      </c:bar3DChart>
      <c:catAx>
        <c:axId val="3564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id-ID"/>
            </a:pPr>
            <a:endParaRPr lang="en-US"/>
          </a:p>
        </c:txPr>
        <c:crossAx val="35652352"/>
        <c:crosses val="autoZero"/>
        <c:auto val="1"/>
        <c:lblAlgn val="ctr"/>
        <c:lblOffset val="100"/>
        <c:noMultiLvlLbl val="0"/>
      </c:catAx>
      <c:valAx>
        <c:axId val="356523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id-ID"/>
            </a:pPr>
            <a:endParaRPr lang="en-US"/>
          </a:p>
        </c:txPr>
        <c:crossAx val="35642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cmpd="dbl"/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id-ID"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kuesioner!$G$93</c:f>
              <c:strCache>
                <c:ptCount val="1"/>
                <c:pt idx="0">
                  <c:v>Prosedur Pelayanan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dLbl>
              <c:idx val="2"/>
              <c:layout>
                <c:manualLayout>
                  <c:x val="8.3333333333333367E-3"/>
                  <c:y val="-1.388888888888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85-4C4E-AC87-7B80CF80AA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id-ID"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'u2'!$C$21:$C$24</c:f>
              <c:strCache>
                <c:ptCount val="4"/>
                <c:pt idx="0">
                  <c:v>Berbelit/ Tidak mudah</c:v>
                </c:pt>
                <c:pt idx="1">
                  <c:v>Agak mudah </c:v>
                </c:pt>
                <c:pt idx="2">
                  <c:v>mudah         </c:v>
                </c:pt>
                <c:pt idx="3">
                  <c:v>Sangat mudah</c:v>
                </c:pt>
              </c:strCache>
            </c:strRef>
          </c:cat>
          <c:val>
            <c:numRef>
              <c:f>kuesioner!$D$113:$D$116</c:f>
              <c:numCache>
                <c:formatCode>0.00</c:formatCode>
                <c:ptCount val="4"/>
                <c:pt idx="0">
                  <c:v>0</c:v>
                </c:pt>
                <c:pt idx="1">
                  <c:v>1.4285714285714286</c:v>
                </c:pt>
                <c:pt idx="2">
                  <c:v>64.285714285714292</c:v>
                </c:pt>
                <c:pt idx="3">
                  <c:v>34.285714285714285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85-4C4E-AC87-7B80CF80A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5895936"/>
        <c:axId val="35901824"/>
        <c:axId val="0"/>
      </c:bar3DChart>
      <c:catAx>
        <c:axId val="3589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id-ID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01824"/>
        <c:crosses val="autoZero"/>
        <c:auto val="1"/>
        <c:lblAlgn val="ctr"/>
        <c:lblOffset val="100"/>
        <c:noMultiLvlLbl val="0"/>
      </c:catAx>
      <c:valAx>
        <c:axId val="3590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id-ID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95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id-ID"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kuesioner!$G$94</c:f>
              <c:strCache>
                <c:ptCount val="1"/>
                <c:pt idx="0">
                  <c:v>Kecepatan Pelayanan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id-ID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'u3'!$C$21:$C$24</c:f>
              <c:strCache>
                <c:ptCount val="4"/>
                <c:pt idx="0">
                  <c:v>Tidak cepat</c:v>
                </c:pt>
                <c:pt idx="1">
                  <c:v>Kurang cepat</c:v>
                </c:pt>
                <c:pt idx="2">
                  <c:v>Cepat           </c:v>
                </c:pt>
                <c:pt idx="3">
                  <c:v>Sangat cepat</c:v>
                </c:pt>
              </c:strCache>
            </c:strRef>
          </c:cat>
          <c:val>
            <c:numRef>
              <c:f>kuesioner!$E$113:$E$116</c:f>
              <c:numCache>
                <c:formatCode>0.00</c:formatCode>
                <c:ptCount val="4"/>
                <c:pt idx="0">
                  <c:v>0</c:v>
                </c:pt>
                <c:pt idx="1">
                  <c:v>1.4285714285714286</c:v>
                </c:pt>
                <c:pt idx="2">
                  <c:v>61.428571428571431</c:v>
                </c:pt>
                <c:pt idx="3">
                  <c:v>37.142857142857146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C-47A8-96AB-5D2156F1A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5993088"/>
        <c:axId val="35994624"/>
        <c:axId val="0"/>
      </c:bar3DChart>
      <c:catAx>
        <c:axId val="3599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id-ID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94624"/>
        <c:crosses val="autoZero"/>
        <c:auto val="1"/>
        <c:lblAlgn val="ctr"/>
        <c:lblOffset val="100"/>
        <c:noMultiLvlLbl val="0"/>
      </c:catAx>
      <c:valAx>
        <c:axId val="3599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id-ID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93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190500</xdr:colOff>
      <xdr:row>1</xdr:row>
      <xdr:rowOff>0</xdr:rowOff>
    </xdr:from>
    <xdr:to>
      <xdr:col>21</xdr:col>
      <xdr:colOff>504825</xdr:colOff>
      <xdr:row>9</xdr:row>
      <xdr:rowOff>145677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CBAA0024-FA80-4ABA-9F43-1B386270B1A7}"/>
            </a:ext>
          </a:extLst>
        </xdr:cNvPr>
        <xdr:cNvSpPr/>
      </xdr:nvSpPr>
      <xdr:spPr>
        <a:xfrm>
          <a:off x="10623176" y="246529"/>
          <a:ext cx="2600325" cy="196103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/>
        <a:lstStyle/>
        <a:p>
          <a:pPr algn="l"/>
          <a:r>
            <a:rPr lang="id-ID" sz="1100"/>
            <a:t>1. Kolom</a:t>
          </a:r>
          <a:r>
            <a:rPr lang="id-ID" sz="1100" baseline="0"/>
            <a:t> yang di cetang/dipilih pada lembar responden diisi dengan angka </a:t>
          </a:r>
          <a:r>
            <a:rPr lang="id-ID" sz="1100" b="1" baseline="0"/>
            <a:t>1.</a:t>
          </a:r>
          <a:endParaRPr lang="id-ID" sz="1100" b="1"/>
        </a:p>
        <a:p>
          <a:pPr algn="l"/>
          <a:endParaRPr lang="id-ID" sz="1100"/>
        </a:p>
        <a:p>
          <a:pPr algn="l"/>
          <a:r>
            <a:rPr lang="id-ID" sz="1100"/>
            <a:t>2.  Jika</a:t>
          </a:r>
          <a:r>
            <a:rPr lang="id-ID" sz="1100" baseline="0"/>
            <a:t> Kolom "Kelengkapan" berwarna HIJAU artinya data responden telah lengkap.</a:t>
          </a:r>
          <a:endParaRPr lang="id-ID" sz="1100"/>
        </a:p>
      </xdr:txBody>
    </xdr:sp>
    <xdr:clientData/>
  </xdr:twoCellAnchor>
  <xdr:twoCellAnchor>
    <xdr:from>
      <xdr:col>17</xdr:col>
      <xdr:colOff>190500</xdr:colOff>
      <xdr:row>1</xdr:row>
      <xdr:rowOff>0</xdr:rowOff>
    </xdr:from>
    <xdr:to>
      <xdr:col>21</xdr:col>
      <xdr:colOff>504825</xdr:colOff>
      <xdr:row>9</xdr:row>
      <xdr:rowOff>145677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D07408F3-DA89-42EF-9A29-6FE4C6F91472}"/>
            </a:ext>
          </a:extLst>
        </xdr:cNvPr>
        <xdr:cNvSpPr/>
      </xdr:nvSpPr>
      <xdr:spPr>
        <a:xfrm>
          <a:off x="11096625" y="247650"/>
          <a:ext cx="2609850" cy="196495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/>
        <a:lstStyle/>
        <a:p>
          <a:pPr algn="l"/>
          <a:r>
            <a:rPr lang="id-ID" sz="1100"/>
            <a:t>1. Kolom</a:t>
          </a:r>
          <a:r>
            <a:rPr lang="id-ID" sz="1100" baseline="0"/>
            <a:t> yang di cetang/dipilih pada lembar responden diisi dengan angka </a:t>
          </a:r>
          <a:r>
            <a:rPr lang="id-ID" sz="1100" b="1" baseline="0"/>
            <a:t>1.</a:t>
          </a:r>
          <a:endParaRPr lang="id-ID" sz="1100" b="1"/>
        </a:p>
        <a:p>
          <a:pPr algn="l"/>
          <a:endParaRPr lang="id-ID" sz="1100"/>
        </a:p>
        <a:p>
          <a:pPr algn="l"/>
          <a:r>
            <a:rPr lang="id-ID" sz="1100"/>
            <a:t>2.  Jika</a:t>
          </a:r>
          <a:r>
            <a:rPr lang="id-ID" sz="1100" baseline="0"/>
            <a:t> Kolom "Kelengkapan" berwarna HIJAU artinya data responden telah lengkap.</a:t>
          </a:r>
          <a:endParaRPr lang="id-ID" sz="1100"/>
        </a:p>
      </xdr:txBody>
    </xdr:sp>
    <xdr:clientData/>
  </xdr:twoCellAnchor>
  <xdr:twoCellAnchor>
    <xdr:from>
      <xdr:col>0</xdr:col>
      <xdr:colOff>349063</xdr:colOff>
      <xdr:row>108</xdr:row>
      <xdr:rowOff>21292</xdr:rowOff>
    </xdr:from>
    <xdr:to>
      <xdr:col>9</xdr:col>
      <xdr:colOff>295529</xdr:colOff>
      <xdr:row>125</xdr:row>
      <xdr:rowOff>109895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2E17C196-B18D-47EC-840C-9ABCF5BD0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246529</xdr:colOff>
      <xdr:row>88</xdr:row>
      <xdr:rowOff>78441</xdr:rowOff>
    </xdr:from>
    <xdr:to>
      <xdr:col>14</xdr:col>
      <xdr:colOff>23048</xdr:colOff>
      <xdr:row>106</xdr:row>
      <xdr:rowOff>5119</xdr:rowOff>
    </xdr:to>
    <xdr:graphicFrame macro="">
      <xdr:nvGraphicFramePr>
        <xdr:cNvPr id="11" name="Chart 2">
          <a:extLst>
            <a:ext uri="{FF2B5EF4-FFF2-40B4-BE49-F238E27FC236}">
              <a16:creationId xmlns:a16="http://schemas.microsoft.com/office/drawing/2014/main" id="{16D312E9-D0CD-4F4D-93DA-BEB6507EA4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392206</xdr:colOff>
      <xdr:row>88</xdr:row>
      <xdr:rowOff>56029</xdr:rowOff>
    </xdr:from>
    <xdr:to>
      <xdr:col>6</xdr:col>
      <xdr:colOff>481853</xdr:colOff>
      <xdr:row>106</xdr:row>
      <xdr:rowOff>33618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87D78F98-4E71-468F-907B-D5571B732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8</xdr:col>
      <xdr:colOff>114300</xdr:colOff>
      <xdr:row>18</xdr:row>
      <xdr:rowOff>9525</xdr:rowOff>
    </xdr:to>
    <xdr:graphicFrame macro="">
      <xdr:nvGraphicFramePr>
        <xdr:cNvPr id="317452" name="Chart 1">
          <a:extLst>
            <a:ext uri="{FF2B5EF4-FFF2-40B4-BE49-F238E27FC236}">
              <a16:creationId xmlns:a16="http://schemas.microsoft.com/office/drawing/2014/main" id="{EC4E4084-13F2-4915-B909-32FABBF602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7</xdr:col>
      <xdr:colOff>438150</xdr:colOff>
      <xdr:row>17</xdr:row>
      <xdr:rowOff>66675</xdr:rowOff>
    </xdr:to>
    <xdr:graphicFrame macro="">
      <xdr:nvGraphicFramePr>
        <xdr:cNvPr id="302092" name="Chart 1">
          <a:extLst>
            <a:ext uri="{FF2B5EF4-FFF2-40B4-BE49-F238E27FC236}">
              <a16:creationId xmlns:a16="http://schemas.microsoft.com/office/drawing/2014/main" id="{EB53A2C7-BD82-4525-B735-5A37FD9A5D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8</xdr:col>
      <xdr:colOff>447675</xdr:colOff>
      <xdr:row>17</xdr:row>
      <xdr:rowOff>66675</xdr:rowOff>
    </xdr:to>
    <xdr:graphicFrame macro="">
      <xdr:nvGraphicFramePr>
        <xdr:cNvPr id="319500" name="Chart 1">
          <a:extLst>
            <a:ext uri="{FF2B5EF4-FFF2-40B4-BE49-F238E27FC236}">
              <a16:creationId xmlns:a16="http://schemas.microsoft.com/office/drawing/2014/main" id="{FEE6AB95-6590-4F09-9B1C-F1DFF98F14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0</xdr:rowOff>
    </xdr:from>
    <xdr:to>
      <xdr:col>4</xdr:col>
      <xdr:colOff>333375</xdr:colOff>
      <xdr:row>0</xdr:row>
      <xdr:rowOff>0</xdr:rowOff>
    </xdr:to>
    <xdr:sp macro="" textlink="">
      <xdr:nvSpPr>
        <xdr:cNvPr id="344571" name="AutoShape 14">
          <a:extLst>
            <a:ext uri="{FF2B5EF4-FFF2-40B4-BE49-F238E27FC236}">
              <a16:creationId xmlns:a16="http://schemas.microsoft.com/office/drawing/2014/main" id="{001C8DAA-0AA9-4576-B0C8-025F3375B4C6}"/>
            </a:ext>
          </a:extLst>
        </xdr:cNvPr>
        <xdr:cNvSpPr>
          <a:spLocks noChangeArrowheads="1"/>
        </xdr:cNvSpPr>
      </xdr:nvSpPr>
      <xdr:spPr bwMode="auto">
        <a:xfrm>
          <a:off x="2438400" y="0"/>
          <a:ext cx="26670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285750</xdr:colOff>
      <xdr:row>0</xdr:row>
      <xdr:rowOff>0</xdr:rowOff>
    </xdr:from>
    <xdr:to>
      <xdr:col>8</xdr:col>
      <xdr:colOff>285750</xdr:colOff>
      <xdr:row>0</xdr:row>
      <xdr:rowOff>0</xdr:rowOff>
    </xdr:to>
    <xdr:sp macro="" textlink="">
      <xdr:nvSpPr>
        <xdr:cNvPr id="344572" name="Line 15">
          <a:extLst>
            <a:ext uri="{FF2B5EF4-FFF2-40B4-BE49-F238E27FC236}">
              <a16:creationId xmlns:a16="http://schemas.microsoft.com/office/drawing/2014/main" id="{25CF5479-1F34-4A68-81D8-4C63F53B4ADC}"/>
            </a:ext>
          </a:extLst>
        </xdr:cNvPr>
        <xdr:cNvSpPr>
          <a:spLocks noChangeShapeType="1"/>
        </xdr:cNvSpPr>
      </xdr:nvSpPr>
      <xdr:spPr bwMode="auto">
        <a:xfrm>
          <a:off x="51720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342900</xdr:colOff>
      <xdr:row>0</xdr:row>
      <xdr:rowOff>0</xdr:rowOff>
    </xdr:from>
    <xdr:to>
      <xdr:col>13</xdr:col>
      <xdr:colOff>285750</xdr:colOff>
      <xdr:row>0</xdr:row>
      <xdr:rowOff>0</xdr:rowOff>
    </xdr:to>
    <xdr:sp macro="" textlink="">
      <xdr:nvSpPr>
        <xdr:cNvPr id="344575" name="AutoShape 18">
          <a:extLst>
            <a:ext uri="{FF2B5EF4-FFF2-40B4-BE49-F238E27FC236}">
              <a16:creationId xmlns:a16="http://schemas.microsoft.com/office/drawing/2014/main" id="{4FA28DFD-93A4-472F-B070-64EA66277B46}"/>
            </a:ext>
          </a:extLst>
        </xdr:cNvPr>
        <xdr:cNvSpPr>
          <a:spLocks noChangeArrowheads="1"/>
        </xdr:cNvSpPr>
      </xdr:nvSpPr>
      <xdr:spPr bwMode="auto">
        <a:xfrm>
          <a:off x="6610350" y="0"/>
          <a:ext cx="83820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0</xdr:row>
      <xdr:rowOff>0</xdr:rowOff>
    </xdr:from>
    <xdr:to>
      <xdr:col>2</xdr:col>
      <xdr:colOff>161925</xdr:colOff>
      <xdr:row>0</xdr:row>
      <xdr:rowOff>0</xdr:rowOff>
    </xdr:to>
    <xdr:sp macro="" textlink="">
      <xdr:nvSpPr>
        <xdr:cNvPr id="344578" name="Line 21">
          <a:extLst>
            <a:ext uri="{FF2B5EF4-FFF2-40B4-BE49-F238E27FC236}">
              <a16:creationId xmlns:a16="http://schemas.microsoft.com/office/drawing/2014/main" id="{879B3093-609B-426D-A924-A7FF51E19EA5}"/>
            </a:ext>
          </a:extLst>
        </xdr:cNvPr>
        <xdr:cNvSpPr>
          <a:spLocks noChangeShapeType="1"/>
        </xdr:cNvSpPr>
      </xdr:nvSpPr>
      <xdr:spPr bwMode="auto">
        <a:xfrm>
          <a:off x="1257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0</xdr:row>
      <xdr:rowOff>0</xdr:rowOff>
    </xdr:from>
    <xdr:to>
      <xdr:col>4</xdr:col>
      <xdr:colOff>333375</xdr:colOff>
      <xdr:row>0</xdr:row>
      <xdr:rowOff>0</xdr:rowOff>
    </xdr:to>
    <xdr:sp macro="" textlink="">
      <xdr:nvSpPr>
        <xdr:cNvPr id="344591" name="AutoShape 34">
          <a:extLst>
            <a:ext uri="{FF2B5EF4-FFF2-40B4-BE49-F238E27FC236}">
              <a16:creationId xmlns:a16="http://schemas.microsoft.com/office/drawing/2014/main" id="{6C46F153-9718-4241-B581-DA1594649FAB}"/>
            </a:ext>
          </a:extLst>
        </xdr:cNvPr>
        <xdr:cNvSpPr>
          <a:spLocks noChangeArrowheads="1"/>
        </xdr:cNvSpPr>
      </xdr:nvSpPr>
      <xdr:spPr bwMode="auto">
        <a:xfrm>
          <a:off x="2438400" y="0"/>
          <a:ext cx="26670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342900</xdr:colOff>
      <xdr:row>0</xdr:row>
      <xdr:rowOff>0</xdr:rowOff>
    </xdr:from>
    <xdr:to>
      <xdr:col>13</xdr:col>
      <xdr:colOff>285750</xdr:colOff>
      <xdr:row>0</xdr:row>
      <xdr:rowOff>0</xdr:rowOff>
    </xdr:to>
    <xdr:sp macro="" textlink="">
      <xdr:nvSpPr>
        <xdr:cNvPr id="344595" name="AutoShape 38">
          <a:extLst>
            <a:ext uri="{FF2B5EF4-FFF2-40B4-BE49-F238E27FC236}">
              <a16:creationId xmlns:a16="http://schemas.microsoft.com/office/drawing/2014/main" id="{4DB712D7-D983-441A-BCB7-4820421068D4}"/>
            </a:ext>
          </a:extLst>
        </xdr:cNvPr>
        <xdr:cNvSpPr>
          <a:spLocks noChangeArrowheads="1"/>
        </xdr:cNvSpPr>
      </xdr:nvSpPr>
      <xdr:spPr bwMode="auto">
        <a:xfrm>
          <a:off x="6610350" y="0"/>
          <a:ext cx="83820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361950</xdr:colOff>
      <xdr:row>0</xdr:row>
      <xdr:rowOff>0</xdr:rowOff>
    </xdr:from>
    <xdr:to>
      <xdr:col>14</xdr:col>
      <xdr:colOff>219075</xdr:colOff>
      <xdr:row>0</xdr:row>
      <xdr:rowOff>0</xdr:rowOff>
    </xdr:to>
    <xdr:sp macro="" textlink="">
      <xdr:nvSpPr>
        <xdr:cNvPr id="344604" name="Rectangle 49">
          <a:extLst>
            <a:ext uri="{FF2B5EF4-FFF2-40B4-BE49-F238E27FC236}">
              <a16:creationId xmlns:a16="http://schemas.microsoft.com/office/drawing/2014/main" id="{1B955D2D-EE97-4A72-A0A6-1AB8B0E0BE1C}"/>
            </a:ext>
          </a:extLst>
        </xdr:cNvPr>
        <xdr:cNvSpPr>
          <a:spLocks noChangeArrowheads="1"/>
        </xdr:cNvSpPr>
      </xdr:nvSpPr>
      <xdr:spPr bwMode="auto">
        <a:xfrm>
          <a:off x="7524750" y="0"/>
          <a:ext cx="3048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314325</xdr:colOff>
      <xdr:row>0</xdr:row>
      <xdr:rowOff>0</xdr:rowOff>
    </xdr:from>
    <xdr:to>
      <xdr:col>15</xdr:col>
      <xdr:colOff>171450</xdr:colOff>
      <xdr:row>0</xdr:row>
      <xdr:rowOff>0</xdr:rowOff>
    </xdr:to>
    <xdr:sp macro="" textlink="">
      <xdr:nvSpPr>
        <xdr:cNvPr id="344606" name="Rectangle 68">
          <a:extLst>
            <a:ext uri="{FF2B5EF4-FFF2-40B4-BE49-F238E27FC236}">
              <a16:creationId xmlns:a16="http://schemas.microsoft.com/office/drawing/2014/main" id="{E63A6790-5471-4093-831C-A52678E47ABA}"/>
            </a:ext>
          </a:extLst>
        </xdr:cNvPr>
        <xdr:cNvSpPr>
          <a:spLocks noChangeArrowheads="1"/>
        </xdr:cNvSpPr>
      </xdr:nvSpPr>
      <xdr:spPr bwMode="auto">
        <a:xfrm>
          <a:off x="7924800" y="0"/>
          <a:ext cx="3048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266700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344608" name="Rectangle 71">
          <a:extLst>
            <a:ext uri="{FF2B5EF4-FFF2-40B4-BE49-F238E27FC236}">
              <a16:creationId xmlns:a16="http://schemas.microsoft.com/office/drawing/2014/main" id="{768D2A0E-738A-434F-BB28-B78E1688B775}"/>
            </a:ext>
          </a:extLst>
        </xdr:cNvPr>
        <xdr:cNvSpPr>
          <a:spLocks noChangeArrowheads="1"/>
        </xdr:cNvSpPr>
      </xdr:nvSpPr>
      <xdr:spPr bwMode="auto">
        <a:xfrm>
          <a:off x="7877175" y="0"/>
          <a:ext cx="3810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238125</xdr:colOff>
      <xdr:row>0</xdr:row>
      <xdr:rowOff>0</xdr:rowOff>
    </xdr:from>
    <xdr:to>
      <xdr:col>15</xdr:col>
      <xdr:colOff>171450</xdr:colOff>
      <xdr:row>0</xdr:row>
      <xdr:rowOff>0</xdr:rowOff>
    </xdr:to>
    <xdr:sp macro="" textlink="">
      <xdr:nvSpPr>
        <xdr:cNvPr id="344609" name="Rectangle 72">
          <a:extLst>
            <a:ext uri="{FF2B5EF4-FFF2-40B4-BE49-F238E27FC236}">
              <a16:creationId xmlns:a16="http://schemas.microsoft.com/office/drawing/2014/main" id="{4ADCE139-E7E9-4729-9B9A-24CE93504B2E}"/>
            </a:ext>
          </a:extLst>
        </xdr:cNvPr>
        <xdr:cNvSpPr>
          <a:spLocks noChangeArrowheads="1"/>
        </xdr:cNvSpPr>
      </xdr:nvSpPr>
      <xdr:spPr bwMode="auto">
        <a:xfrm>
          <a:off x="7848600" y="0"/>
          <a:ext cx="3810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257175</xdr:colOff>
      <xdr:row>0</xdr:row>
      <xdr:rowOff>0</xdr:rowOff>
    </xdr:from>
    <xdr:to>
      <xdr:col>15</xdr:col>
      <xdr:colOff>209550</xdr:colOff>
      <xdr:row>0</xdr:row>
      <xdr:rowOff>0</xdr:rowOff>
    </xdr:to>
    <xdr:sp macro="" textlink="">
      <xdr:nvSpPr>
        <xdr:cNvPr id="344610" name="Rectangle 73">
          <a:extLst>
            <a:ext uri="{FF2B5EF4-FFF2-40B4-BE49-F238E27FC236}">
              <a16:creationId xmlns:a16="http://schemas.microsoft.com/office/drawing/2014/main" id="{F00151FE-30B0-4F55-A889-4BA5CC0BA3A4}"/>
            </a:ext>
          </a:extLst>
        </xdr:cNvPr>
        <xdr:cNvSpPr>
          <a:spLocks noChangeArrowheads="1"/>
        </xdr:cNvSpPr>
      </xdr:nvSpPr>
      <xdr:spPr bwMode="auto">
        <a:xfrm>
          <a:off x="7867650" y="0"/>
          <a:ext cx="4000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38100</xdr:colOff>
      <xdr:row>0</xdr:row>
      <xdr:rowOff>0</xdr:rowOff>
    </xdr:from>
    <xdr:to>
      <xdr:col>13</xdr:col>
      <xdr:colOff>38100</xdr:colOff>
      <xdr:row>0</xdr:row>
      <xdr:rowOff>0</xdr:rowOff>
    </xdr:to>
    <xdr:sp macro="" textlink="">
      <xdr:nvSpPr>
        <xdr:cNvPr id="344611" name="Line 74">
          <a:extLst>
            <a:ext uri="{FF2B5EF4-FFF2-40B4-BE49-F238E27FC236}">
              <a16:creationId xmlns:a16="http://schemas.microsoft.com/office/drawing/2014/main" id="{62623688-8495-4D7B-A6FC-AA3B268D8761}"/>
            </a:ext>
          </a:extLst>
        </xdr:cNvPr>
        <xdr:cNvSpPr>
          <a:spLocks noChangeShapeType="1"/>
        </xdr:cNvSpPr>
      </xdr:nvSpPr>
      <xdr:spPr bwMode="auto">
        <a:xfrm>
          <a:off x="72009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476250</xdr:colOff>
      <xdr:row>0</xdr:row>
      <xdr:rowOff>0</xdr:rowOff>
    </xdr:from>
    <xdr:to>
      <xdr:col>16</xdr:col>
      <xdr:colOff>476250</xdr:colOff>
      <xdr:row>0</xdr:row>
      <xdr:rowOff>0</xdr:rowOff>
    </xdr:to>
    <xdr:sp macro="" textlink="">
      <xdr:nvSpPr>
        <xdr:cNvPr id="344612" name="Line 75">
          <a:extLst>
            <a:ext uri="{FF2B5EF4-FFF2-40B4-BE49-F238E27FC236}">
              <a16:creationId xmlns:a16="http://schemas.microsoft.com/office/drawing/2014/main" id="{C24D56C3-3A40-4B75-9251-E8AC4D32A047}"/>
            </a:ext>
          </a:extLst>
        </xdr:cNvPr>
        <xdr:cNvSpPr>
          <a:spLocks noChangeShapeType="1"/>
        </xdr:cNvSpPr>
      </xdr:nvSpPr>
      <xdr:spPr bwMode="auto">
        <a:xfrm>
          <a:off x="89820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1</xdr:row>
      <xdr:rowOff>9525</xdr:rowOff>
    </xdr:from>
    <xdr:to>
      <xdr:col>19</xdr:col>
      <xdr:colOff>409575</xdr:colOff>
      <xdr:row>4</xdr:row>
      <xdr:rowOff>57150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AB251891-49DD-460F-9C0E-DBAB57C645EA}"/>
            </a:ext>
          </a:extLst>
        </xdr:cNvPr>
        <xdr:cNvSpPr/>
      </xdr:nvSpPr>
      <xdr:spPr>
        <a:xfrm>
          <a:off x="7419975" y="190500"/>
          <a:ext cx="3000375" cy="6381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/>
        <a:lstStyle/>
        <a:p>
          <a:pPr algn="l"/>
          <a:r>
            <a:rPr lang="id-ID" sz="1100" b="1"/>
            <a:t>1. </a:t>
          </a:r>
          <a:r>
            <a:rPr lang="id-ID" sz="1100"/>
            <a:t>U1</a:t>
          </a:r>
          <a:r>
            <a:rPr lang="id-ID" sz="1100" baseline="0"/>
            <a:t> s/d U9 merupakan unsur dari kuesioner.</a:t>
          </a:r>
        </a:p>
        <a:p>
          <a:pPr algn="l"/>
          <a:r>
            <a:rPr lang="id-ID" sz="1100" b="1" baseline="0"/>
            <a:t>2. </a:t>
          </a:r>
          <a:r>
            <a:rPr lang="id-ID" sz="1100" baseline="0"/>
            <a:t>Kolom </a:t>
          </a:r>
          <a:r>
            <a:rPr lang="id-ID" sz="1100">
              <a:solidFill>
                <a:schemeClr val="dk1"/>
              </a:solidFill>
              <a:latin typeface="+mn-lt"/>
              <a:ea typeface="+mn-ea"/>
              <a:cs typeface="+mn-cs"/>
            </a:rPr>
            <a:t>U1</a:t>
          </a:r>
          <a:r>
            <a:rPr lang="id-ID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s/d U9 diisi sesuai dengan jawaban dari responden dengan ketentuan sbb:</a:t>
          </a:r>
        </a:p>
        <a:p>
          <a:pPr algn="l"/>
          <a:endParaRPr lang="id-ID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id-ID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1 = a. Tidak Sesuai/Mudah/Wajar/Cepat</a:t>
          </a:r>
        </a:p>
        <a:p>
          <a:pPr algn="l"/>
          <a:r>
            <a:rPr lang="id-ID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2 = b. Kurang Sesuai/Mudah/Wajar/Cepat</a:t>
          </a:r>
        </a:p>
        <a:p>
          <a:pPr algn="l"/>
          <a:r>
            <a:rPr lang="id-ID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3 = c. Sesuai/Mudah/Wajar/Cepat</a:t>
          </a:r>
        </a:p>
        <a:p>
          <a:pPr algn="l"/>
          <a:r>
            <a:rPr lang="id-ID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4 = d. Sangat Sesuai/Mudah/wajar/Cepat</a:t>
          </a:r>
          <a:endParaRPr lang="id-ID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9525</xdr:rowOff>
    </xdr:from>
    <xdr:to>
      <xdr:col>12</xdr:col>
      <xdr:colOff>47625</xdr:colOff>
      <xdr:row>21</xdr:row>
      <xdr:rowOff>28575</xdr:rowOff>
    </xdr:to>
    <xdr:graphicFrame macro="">
      <xdr:nvGraphicFramePr>
        <xdr:cNvPr id="222226" name="Chart 2">
          <a:extLst>
            <a:ext uri="{FF2B5EF4-FFF2-40B4-BE49-F238E27FC236}">
              <a16:creationId xmlns:a16="http://schemas.microsoft.com/office/drawing/2014/main" id="{9AB07775-8055-492E-8393-0C0F2715CE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600075</xdr:colOff>
      <xdr:row>1</xdr:row>
      <xdr:rowOff>9525</xdr:rowOff>
    </xdr:from>
    <xdr:to>
      <xdr:col>12</xdr:col>
      <xdr:colOff>28575</xdr:colOff>
      <xdr:row>21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AB07775-8055-492E-8393-0C0F2715CE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590550</xdr:colOff>
      <xdr:row>1</xdr:row>
      <xdr:rowOff>9525</xdr:rowOff>
    </xdr:from>
    <xdr:to>
      <xdr:col>12</xdr:col>
      <xdr:colOff>19050</xdr:colOff>
      <xdr:row>21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AB07775-8055-492E-8393-0C0F2715CE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7</xdr:col>
      <xdr:colOff>438150</xdr:colOff>
      <xdr:row>17</xdr:row>
      <xdr:rowOff>66675</xdr:rowOff>
    </xdr:to>
    <xdr:graphicFrame macro="">
      <xdr:nvGraphicFramePr>
        <xdr:cNvPr id="283662" name="Chart 1">
          <a:extLst>
            <a:ext uri="{FF2B5EF4-FFF2-40B4-BE49-F238E27FC236}">
              <a16:creationId xmlns:a16="http://schemas.microsoft.com/office/drawing/2014/main" id="{5503451C-960D-4A01-B868-563E6C8E36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7</xdr:col>
      <xdr:colOff>438150</xdr:colOff>
      <xdr:row>17</xdr:row>
      <xdr:rowOff>66675</xdr:rowOff>
    </xdr:to>
    <xdr:graphicFrame macro="">
      <xdr:nvGraphicFramePr>
        <xdr:cNvPr id="294925" name="Chart 1">
          <a:extLst>
            <a:ext uri="{FF2B5EF4-FFF2-40B4-BE49-F238E27FC236}">
              <a16:creationId xmlns:a16="http://schemas.microsoft.com/office/drawing/2014/main" id="{0C0896C8-B420-42D6-98A2-0179960492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7</xdr:col>
      <xdr:colOff>438150</xdr:colOff>
      <xdr:row>17</xdr:row>
      <xdr:rowOff>66675</xdr:rowOff>
    </xdr:to>
    <xdr:graphicFrame macro="">
      <xdr:nvGraphicFramePr>
        <xdr:cNvPr id="296973" name="Chart 1">
          <a:extLst>
            <a:ext uri="{FF2B5EF4-FFF2-40B4-BE49-F238E27FC236}">
              <a16:creationId xmlns:a16="http://schemas.microsoft.com/office/drawing/2014/main" id="{1314C671-9AFF-48A5-A552-A57F1AF51E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8</xdr:col>
      <xdr:colOff>342900</xdr:colOff>
      <xdr:row>17</xdr:row>
      <xdr:rowOff>66675</xdr:rowOff>
    </xdr:to>
    <xdr:graphicFrame macro="">
      <xdr:nvGraphicFramePr>
        <xdr:cNvPr id="299021" name="Chart 1">
          <a:extLst>
            <a:ext uri="{FF2B5EF4-FFF2-40B4-BE49-F238E27FC236}">
              <a16:creationId xmlns:a16="http://schemas.microsoft.com/office/drawing/2014/main" id="{B59D63AC-F095-4D9F-A64A-08C742BA27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8</xdr:col>
      <xdr:colOff>371475</xdr:colOff>
      <xdr:row>17</xdr:row>
      <xdr:rowOff>66675</xdr:rowOff>
    </xdr:to>
    <xdr:graphicFrame macro="">
      <xdr:nvGraphicFramePr>
        <xdr:cNvPr id="285709" name="Chart 1">
          <a:extLst>
            <a:ext uri="{FF2B5EF4-FFF2-40B4-BE49-F238E27FC236}">
              <a16:creationId xmlns:a16="http://schemas.microsoft.com/office/drawing/2014/main" id="{7C1DF9DE-24C1-4D50-8416-30CAEE062C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7</xdr:col>
      <xdr:colOff>438150</xdr:colOff>
      <xdr:row>17</xdr:row>
      <xdr:rowOff>66675</xdr:rowOff>
    </xdr:to>
    <xdr:graphicFrame macro="">
      <xdr:nvGraphicFramePr>
        <xdr:cNvPr id="315404" name="Chart 1">
          <a:extLst>
            <a:ext uri="{FF2B5EF4-FFF2-40B4-BE49-F238E27FC236}">
              <a16:creationId xmlns:a16="http://schemas.microsoft.com/office/drawing/2014/main" id="{76391BB1-F01D-43AB-983E-EBFC0C24DF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ustanikov\kajian%202018\survey%20kepuasan%20masyarakat\hasil%20rekap\SURVEY%20KEPUASAN%20MASYARAKAT%20novi\Form%20SKM%202018%20RSUD%20AW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ponden Radiologi"/>
      <sheetName val="kuesioner radiologi"/>
      <sheetName val="Harapan &amp; Catatan 1"/>
      <sheetName val="Sheet9"/>
      <sheetName val="Responden Radioterapi"/>
      <sheetName val="kuesioner radioterapi"/>
      <sheetName val="Harapan &amp; Catatan 2"/>
      <sheetName val="Responden Kedokteran Nuklir"/>
      <sheetName val="kuesioner kedokteran nuklir"/>
      <sheetName val="Harapan &amp; Catatan 3"/>
      <sheetName val="Responden Farmasi Rawat Jalan"/>
      <sheetName val="kuesioner farmasi rawat jalan"/>
      <sheetName val="Harapan &amp; Catatan 4"/>
    </sheetNames>
    <sheetDataSet>
      <sheetData sheetId="0">
        <row r="10">
          <cell r="E10" t="str">
            <v>SD</v>
          </cell>
          <cell r="F10" t="str">
            <v>SMP</v>
          </cell>
          <cell r="G10" t="str">
            <v>SMA</v>
          </cell>
          <cell r="H10" t="str">
            <v>D1-D3-D4</v>
          </cell>
          <cell r="I10" t="str">
            <v>S1</v>
          </cell>
          <cell r="J10" t="str">
            <v>&gt;S2</v>
          </cell>
          <cell r="K10" t="str">
            <v>PNS</v>
          </cell>
          <cell r="L10" t="str">
            <v>TNI/ Polri</v>
          </cell>
          <cell r="M10" t="str">
            <v>Pegawai Swasta</v>
          </cell>
          <cell r="N10" t="str">
            <v>Wiraswasta /Usahawan</v>
          </cell>
          <cell r="O10" t="str">
            <v>Pelajar/ Mahasiswa</v>
          </cell>
          <cell r="P10" t="str">
            <v>Lainnya</v>
          </cell>
        </row>
        <row r="361">
          <cell r="H361" t="str">
            <v>Laki-Laki</v>
          </cell>
        </row>
        <row r="362">
          <cell r="H362" t="str">
            <v>Perempuan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id="1" name="Table22" displayName="Table22" ref="A11:Q82" totalsRowCount="1" headerRowDxfId="74" headerRowBorderDxfId="73" tableBorderDxfId="72" totalsRowBorderDxfId="71">
  <autoFilter ref="A11:Q81"/>
  <sortState ref="A12:Q61">
    <sortCondition ref="O17"/>
  </sortState>
  <tableColumns count="17">
    <tableColumn id="1" name="Column1" totalsRowLabel="Jmlh" dataDxfId="70" totalsRowDxfId="69"/>
    <tableColumn id="2" name="Column2" totalsRowFunction="average" dataDxfId="68" totalsRowDxfId="67"/>
    <tableColumn id="15" name="Column23" totalsRowFunction="sum" dataDxfId="66" totalsRowDxfId="65"/>
    <tableColumn id="14" name="Column22" totalsRowFunction="sum" dataDxfId="64" totalsRowDxfId="63"/>
    <tableColumn id="3" name="Column3" totalsRowFunction="sum" dataDxfId="62" totalsRowDxfId="61"/>
    <tableColumn id="4" name="Column4" totalsRowFunction="sum" dataDxfId="60" totalsRowDxfId="59"/>
    <tableColumn id="5" name="Column5" totalsRowFunction="sum" dataDxfId="58" totalsRowDxfId="57"/>
    <tableColumn id="6" name="Column6" totalsRowFunction="sum" dataDxfId="56" totalsRowDxfId="55"/>
    <tableColumn id="7" name="Column7" totalsRowFunction="sum" dataDxfId="54" totalsRowDxfId="53"/>
    <tableColumn id="8" name="Column8" totalsRowFunction="sum" dataDxfId="52" totalsRowDxfId="51"/>
    <tableColumn id="9" name="Column9" totalsRowFunction="sum" dataDxfId="50" totalsRowDxfId="49"/>
    <tableColumn id="17" name="Column92" totalsRowFunction="sum" dataDxfId="48" totalsRowDxfId="47"/>
    <tableColumn id="10" name="Column10" totalsRowFunction="sum" dataDxfId="46" totalsRowDxfId="45"/>
    <tableColumn id="11" name="Column11" totalsRowFunction="sum" dataDxfId="44" totalsRowDxfId="43"/>
    <tableColumn id="12" name="Column12" totalsRowFunction="sum" dataDxfId="42" totalsRowDxfId="41"/>
    <tableColumn id="13" name="Column13" totalsRowFunction="sum" dataDxfId="40" totalsRowDxfId="39"/>
    <tableColumn id="16" name="Column14" dataDxfId="38" totalsRowDxfId="37">
      <calculatedColumnFormula>SUM(C12:P12)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25" name="Table326" displayName="Table326" ref="A11:Q80" headerRowCount="0" totalsRowShown="0" headerRowDxfId="36" dataDxfId="35" tableBorderDxfId="34">
  <tableColumns count="17">
    <tableColumn id="1" name="Column1" headerRowDxfId="33" dataDxfId="32"/>
    <tableColumn id="2" name="Column2" headerRowDxfId="31" dataDxfId="30" dataCellStyle="Normal 2"/>
    <tableColumn id="3" name="Column3" headerRowDxfId="29" dataDxfId="28" dataCellStyle="Normal 2"/>
    <tableColumn id="4" name="Column4" headerRowDxfId="27" dataDxfId="26" dataCellStyle="Normal 2"/>
    <tableColumn id="5" name="Column5" headerRowDxfId="25" dataDxfId="24" dataCellStyle="Normal 2"/>
    <tableColumn id="6" name="Column6" headerRowDxfId="23" dataDxfId="22" dataCellStyle="Normal 2"/>
    <tableColumn id="7" name="Column7" headerRowDxfId="21" dataDxfId="20" dataCellStyle="Normal 2"/>
    <tableColumn id="8" name="Column8" headerRowDxfId="19" dataDxfId="18" dataCellStyle="Normal 2"/>
    <tableColumn id="9" name="Column9" headerRowDxfId="17" dataDxfId="16" dataCellStyle="Normal 2"/>
    <tableColumn id="10" name="Column10" headerRowDxfId="15" dataDxfId="14" dataCellStyle="Normal 2"/>
    <tableColumn id="17" name="Column17" headerRowDxfId="13" dataDxfId="12" dataCellStyle="Normal 2"/>
    <tableColumn id="11" name="Column11" headerRowDxfId="11" dataDxfId="10">
      <calculatedColumnFormula>COUNTBLANK(B11:J11)</calculatedColumnFormula>
    </tableColumn>
    <tableColumn id="12" name="Column12" headerRowDxfId="9" dataDxfId="8"/>
    <tableColumn id="13" name="Column13" headerRowDxfId="7" dataDxfId="6"/>
    <tableColumn id="14" name="Column14" headerRowDxfId="5" dataDxfId="4"/>
    <tableColumn id="15" name="Column15" headerRowDxfId="3" dataDxfId="2"/>
    <tableColumn id="16" name="Column16" headerRowDxfId="1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68"/>
  <sheetViews>
    <sheetView tabSelected="1" topLeftCell="A19" workbookViewId="0">
      <selection activeCell="U23" sqref="U23"/>
    </sheetView>
  </sheetViews>
  <sheetFormatPr defaultRowHeight="12.75" x14ac:dyDescent="0.2"/>
  <cols>
    <col min="1" max="1" width="4.42578125" customWidth="1"/>
    <col min="2" max="2" width="7.5703125" customWidth="1"/>
    <col min="3" max="4" width="4.85546875" customWidth="1"/>
    <col min="5" max="10" width="6.42578125" customWidth="1"/>
    <col min="11" max="11" width="7.85546875" customWidth="1"/>
    <col min="12" max="12" width="10" customWidth="1"/>
    <col min="13" max="13" width="10.28515625" customWidth="1"/>
    <col min="14" max="14" width="12.28515625" customWidth="1"/>
    <col min="15" max="15" width="11.42578125" customWidth="1"/>
    <col min="16" max="16" width="9" customWidth="1"/>
    <col min="17" max="17" width="13.7109375" customWidth="1"/>
    <col min="18" max="18" width="7" customWidth="1"/>
  </cols>
  <sheetData>
    <row r="1" spans="1:24" ht="19.5" customHeight="1" x14ac:dyDescent="0.2"/>
    <row r="2" spans="1:24" ht="18.75" customHeight="1" x14ac:dyDescent="0.2">
      <c r="A2" s="158" t="s">
        <v>169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62"/>
      <c r="R2" s="62"/>
    </row>
    <row r="3" spans="1:24" ht="21" customHeight="1" x14ac:dyDescent="0.2">
      <c r="A3" s="158" t="s">
        <v>170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62"/>
      <c r="R3" s="62"/>
    </row>
    <row r="4" spans="1:24" s="61" customFormat="1" ht="26.25" customHeight="1" x14ac:dyDescent="0.25">
      <c r="A4" s="61" t="s">
        <v>21</v>
      </c>
      <c r="E4" s="65" t="s">
        <v>127</v>
      </c>
      <c r="F4" s="55" t="s">
        <v>161</v>
      </c>
    </row>
    <row r="5" spans="1:24" ht="14.25" customHeight="1" x14ac:dyDescent="0.25">
      <c r="B5" s="61"/>
      <c r="G5" s="66"/>
      <c r="H5" s="55"/>
    </row>
    <row r="6" spans="1:24" ht="18.75" hidden="1" customHeight="1" x14ac:dyDescent="0.2"/>
    <row r="7" spans="1:24" ht="15" x14ac:dyDescent="0.25">
      <c r="A7" s="6" t="s">
        <v>45</v>
      </c>
    </row>
    <row r="8" spans="1:24" ht="13.5" thickBot="1" x14ac:dyDescent="0.25"/>
    <row r="9" spans="1:24" ht="29.25" customHeight="1" x14ac:dyDescent="0.2">
      <c r="A9" s="163" t="s">
        <v>19</v>
      </c>
      <c r="B9" s="161" t="s">
        <v>46</v>
      </c>
      <c r="C9" s="167" t="s">
        <v>73</v>
      </c>
      <c r="D9" s="168"/>
      <c r="E9" s="160" t="s">
        <v>47</v>
      </c>
      <c r="F9" s="160"/>
      <c r="G9" s="160"/>
      <c r="H9" s="160"/>
      <c r="I9" s="160"/>
      <c r="J9" s="160"/>
      <c r="K9" s="165" t="s">
        <v>50</v>
      </c>
      <c r="L9" s="165"/>
      <c r="M9" s="165"/>
      <c r="N9" s="165"/>
      <c r="O9" s="165"/>
      <c r="P9" s="166"/>
      <c r="Q9" s="159" t="s">
        <v>78</v>
      </c>
    </row>
    <row r="10" spans="1:24" ht="37.5" customHeight="1" x14ac:dyDescent="0.2">
      <c r="A10" s="164"/>
      <c r="B10" s="162"/>
      <c r="C10" s="67" t="s">
        <v>71</v>
      </c>
      <c r="D10" s="67" t="s">
        <v>72</v>
      </c>
      <c r="E10" s="119" t="s">
        <v>48</v>
      </c>
      <c r="F10" s="119" t="s">
        <v>122</v>
      </c>
      <c r="G10" s="119" t="s">
        <v>123</v>
      </c>
      <c r="H10" s="119" t="s">
        <v>155</v>
      </c>
      <c r="I10" s="119" t="s">
        <v>156</v>
      </c>
      <c r="J10" s="119" t="s">
        <v>49</v>
      </c>
      <c r="K10" s="68" t="s">
        <v>125</v>
      </c>
      <c r="L10" s="68" t="s">
        <v>126</v>
      </c>
      <c r="M10" s="68" t="s">
        <v>51</v>
      </c>
      <c r="N10" s="68" t="s">
        <v>54</v>
      </c>
      <c r="O10" s="68" t="s">
        <v>53</v>
      </c>
      <c r="P10" s="125" t="s">
        <v>52</v>
      </c>
      <c r="Q10" s="159"/>
      <c r="W10" s="93">
        <v>17</v>
      </c>
      <c r="X10">
        <v>1</v>
      </c>
    </row>
    <row r="11" spans="1:24" hidden="1" x14ac:dyDescent="0.2">
      <c r="A11" s="126" t="s">
        <v>55</v>
      </c>
      <c r="B11" s="1" t="s">
        <v>56</v>
      </c>
      <c r="C11" s="1" t="s">
        <v>70</v>
      </c>
      <c r="D11" s="1" t="s">
        <v>69</v>
      </c>
      <c r="E11" s="1" t="s">
        <v>57</v>
      </c>
      <c r="F11" s="1" t="s">
        <v>58</v>
      </c>
      <c r="G11" s="1" t="s">
        <v>59</v>
      </c>
      <c r="H11" s="1" t="s">
        <v>60</v>
      </c>
      <c r="I11" s="1" t="s">
        <v>61</v>
      </c>
      <c r="J11" s="1" t="s">
        <v>62</v>
      </c>
      <c r="K11" s="1" t="s">
        <v>63</v>
      </c>
      <c r="L11" s="1" t="s">
        <v>124</v>
      </c>
      <c r="M11" s="1" t="s">
        <v>64</v>
      </c>
      <c r="N11" s="1" t="s">
        <v>65</v>
      </c>
      <c r="O11" s="1" t="s">
        <v>66</v>
      </c>
      <c r="P11" s="127" t="s">
        <v>67</v>
      </c>
      <c r="Q11" s="122" t="s">
        <v>68</v>
      </c>
    </row>
    <row r="12" spans="1:24" x14ac:dyDescent="0.2">
      <c r="A12" s="128">
        <v>1</v>
      </c>
      <c r="B12" s="3">
        <v>30</v>
      </c>
      <c r="C12" s="3">
        <v>1</v>
      </c>
      <c r="D12" s="3"/>
      <c r="E12" s="7"/>
      <c r="F12" s="3"/>
      <c r="G12" s="3"/>
      <c r="H12" s="3">
        <v>1</v>
      </c>
      <c r="I12" s="3"/>
      <c r="J12" s="3"/>
      <c r="K12" s="3"/>
      <c r="L12" s="3"/>
      <c r="M12" s="3"/>
      <c r="N12" s="3"/>
      <c r="O12" s="3"/>
      <c r="P12" s="129">
        <v>1</v>
      </c>
      <c r="Q12" s="5">
        <f t="shared" ref="Q12:Q43" si="0">SUM(C12:P12)</f>
        <v>3</v>
      </c>
      <c r="W12" s="90">
        <v>17</v>
      </c>
      <c r="X12">
        <v>2</v>
      </c>
    </row>
    <row r="13" spans="1:24" x14ac:dyDescent="0.2">
      <c r="A13" s="128">
        <v>2</v>
      </c>
      <c r="B13" s="3">
        <v>23</v>
      </c>
      <c r="C13" s="3">
        <v>1</v>
      </c>
      <c r="D13" s="3"/>
      <c r="E13" s="3"/>
      <c r="F13" s="3"/>
      <c r="G13" s="3">
        <v>1</v>
      </c>
      <c r="H13" s="3"/>
      <c r="I13" s="3"/>
      <c r="J13" s="3"/>
      <c r="K13" s="3"/>
      <c r="L13" s="3"/>
      <c r="M13" s="3"/>
      <c r="N13" s="3"/>
      <c r="O13" s="3"/>
      <c r="P13" s="129">
        <v>1</v>
      </c>
      <c r="Q13" s="4">
        <f t="shared" si="0"/>
        <v>3</v>
      </c>
      <c r="W13" s="90">
        <v>17</v>
      </c>
      <c r="X13">
        <v>3</v>
      </c>
    </row>
    <row r="14" spans="1:24" x14ac:dyDescent="0.2">
      <c r="A14" s="128">
        <v>3</v>
      </c>
      <c r="B14" s="3">
        <v>25</v>
      </c>
      <c r="C14" s="3">
        <v>1</v>
      </c>
      <c r="D14" s="3"/>
      <c r="E14" s="3"/>
      <c r="F14" s="3"/>
      <c r="G14" s="3">
        <v>1</v>
      </c>
      <c r="H14" s="3"/>
      <c r="I14" s="3"/>
      <c r="J14" s="3"/>
      <c r="K14" s="3"/>
      <c r="L14" s="3"/>
      <c r="M14" s="3"/>
      <c r="N14" s="3"/>
      <c r="O14" s="3"/>
      <c r="P14" s="129">
        <v>1</v>
      </c>
      <c r="Q14" s="4">
        <f t="shared" si="0"/>
        <v>3</v>
      </c>
      <c r="W14" s="90">
        <v>18</v>
      </c>
      <c r="X14">
        <v>4</v>
      </c>
    </row>
    <row r="15" spans="1:24" x14ac:dyDescent="0.2">
      <c r="A15" s="130">
        <v>4</v>
      </c>
      <c r="B15" s="103">
        <v>33</v>
      </c>
      <c r="C15" s="103"/>
      <c r="D15" s="103">
        <v>1</v>
      </c>
      <c r="E15" s="103"/>
      <c r="F15" s="103"/>
      <c r="G15" s="103"/>
      <c r="H15" s="103">
        <v>1</v>
      </c>
      <c r="I15" s="103"/>
      <c r="J15" s="103"/>
      <c r="K15" s="103"/>
      <c r="L15" s="103"/>
      <c r="M15" s="103"/>
      <c r="N15" s="103">
        <v>1</v>
      </c>
      <c r="O15" s="103"/>
      <c r="P15" s="131"/>
      <c r="Q15" s="4">
        <f t="shared" si="0"/>
        <v>3</v>
      </c>
      <c r="W15" s="91">
        <v>18</v>
      </c>
      <c r="X15">
        <v>5</v>
      </c>
    </row>
    <row r="16" spans="1:24" x14ac:dyDescent="0.2">
      <c r="A16" s="130">
        <v>5</v>
      </c>
      <c r="B16" s="103">
        <v>36</v>
      </c>
      <c r="C16" s="103">
        <v>1</v>
      </c>
      <c r="D16" s="103"/>
      <c r="E16" s="103"/>
      <c r="F16" s="103"/>
      <c r="G16" s="103">
        <v>1</v>
      </c>
      <c r="H16" s="103"/>
      <c r="I16" s="103"/>
      <c r="J16" s="103"/>
      <c r="K16" s="103"/>
      <c r="L16" s="103"/>
      <c r="M16" s="103"/>
      <c r="N16" s="103"/>
      <c r="O16" s="103"/>
      <c r="P16" s="131">
        <v>1</v>
      </c>
      <c r="Q16" s="102">
        <f t="shared" si="0"/>
        <v>3</v>
      </c>
      <c r="T16" s="101"/>
      <c r="W16" s="90">
        <v>18</v>
      </c>
      <c r="X16">
        <v>6</v>
      </c>
    </row>
    <row r="17" spans="1:24" x14ac:dyDescent="0.2">
      <c r="A17" s="130">
        <v>6</v>
      </c>
      <c r="B17" s="103">
        <v>66</v>
      </c>
      <c r="C17" s="103">
        <v>1</v>
      </c>
      <c r="D17" s="103"/>
      <c r="E17" s="103"/>
      <c r="F17" s="103"/>
      <c r="G17" s="103"/>
      <c r="H17" s="103"/>
      <c r="I17" s="103">
        <v>1</v>
      </c>
      <c r="J17" s="103"/>
      <c r="K17" s="103"/>
      <c r="L17" s="103"/>
      <c r="M17" s="103"/>
      <c r="N17" s="103"/>
      <c r="O17" s="103"/>
      <c r="P17" s="131">
        <v>1</v>
      </c>
      <c r="Q17" s="4">
        <f t="shared" si="0"/>
        <v>3</v>
      </c>
      <c r="V17">
        <v>1</v>
      </c>
      <c r="W17" s="91">
        <v>19</v>
      </c>
    </row>
    <row r="18" spans="1:24" x14ac:dyDescent="0.2">
      <c r="A18" s="130">
        <v>7</v>
      </c>
      <c r="B18" s="103">
        <v>34</v>
      </c>
      <c r="C18" s="103">
        <v>1</v>
      </c>
      <c r="D18" s="103"/>
      <c r="E18" s="103"/>
      <c r="F18" s="103"/>
      <c r="G18" s="103">
        <v>1</v>
      </c>
      <c r="H18" s="103"/>
      <c r="I18" s="103"/>
      <c r="J18" s="103"/>
      <c r="K18" s="103"/>
      <c r="L18" s="103"/>
      <c r="M18" s="103"/>
      <c r="N18" s="103"/>
      <c r="O18" s="104">
        <v>1</v>
      </c>
      <c r="P18" s="131"/>
      <c r="Q18" s="4">
        <f t="shared" si="0"/>
        <v>3</v>
      </c>
      <c r="V18">
        <v>2</v>
      </c>
      <c r="W18" s="90">
        <v>20</v>
      </c>
    </row>
    <row r="19" spans="1:24" x14ac:dyDescent="0.2">
      <c r="A19" s="130">
        <v>8</v>
      </c>
      <c r="B19" s="103">
        <v>36</v>
      </c>
      <c r="C19" s="103"/>
      <c r="D19" s="103">
        <v>1</v>
      </c>
      <c r="E19" s="103"/>
      <c r="F19" s="103"/>
      <c r="G19" s="103">
        <v>1</v>
      </c>
      <c r="H19" s="103"/>
      <c r="I19" s="103"/>
      <c r="J19" s="103"/>
      <c r="K19" s="103"/>
      <c r="L19" s="103"/>
      <c r="M19" s="103"/>
      <c r="N19" s="103"/>
      <c r="O19" s="103"/>
      <c r="P19" s="131">
        <v>1</v>
      </c>
      <c r="Q19" s="4">
        <f t="shared" si="0"/>
        <v>3</v>
      </c>
      <c r="V19">
        <v>3</v>
      </c>
      <c r="W19" s="91">
        <v>24</v>
      </c>
    </row>
    <row r="20" spans="1:24" x14ac:dyDescent="0.2">
      <c r="A20" s="130">
        <v>9</v>
      </c>
      <c r="B20" s="103">
        <v>29</v>
      </c>
      <c r="C20" s="103">
        <v>1</v>
      </c>
      <c r="D20" s="103"/>
      <c r="E20" s="103"/>
      <c r="F20" s="103"/>
      <c r="G20" s="103">
        <v>1</v>
      </c>
      <c r="H20" s="103"/>
      <c r="I20" s="103"/>
      <c r="J20" s="103"/>
      <c r="K20" s="103"/>
      <c r="L20" s="103"/>
      <c r="M20" s="103"/>
      <c r="N20" s="103"/>
      <c r="O20" s="103"/>
      <c r="P20" s="131">
        <v>1</v>
      </c>
      <c r="Q20" s="4">
        <f t="shared" si="0"/>
        <v>3</v>
      </c>
      <c r="W20" s="90">
        <v>28</v>
      </c>
      <c r="X20">
        <v>1</v>
      </c>
    </row>
    <row r="21" spans="1:24" x14ac:dyDescent="0.2">
      <c r="A21" s="130">
        <v>10</v>
      </c>
      <c r="B21" s="103">
        <v>16</v>
      </c>
      <c r="C21" s="103">
        <v>1</v>
      </c>
      <c r="D21" s="103"/>
      <c r="E21" s="103"/>
      <c r="F21" s="103"/>
      <c r="G21" s="103">
        <v>1</v>
      </c>
      <c r="H21" s="103"/>
      <c r="I21" s="103"/>
      <c r="J21" s="103"/>
      <c r="K21" s="103"/>
      <c r="L21" s="103"/>
      <c r="M21" s="103"/>
      <c r="N21" s="103"/>
      <c r="O21" s="103">
        <v>1</v>
      </c>
      <c r="P21" s="131"/>
      <c r="Q21" s="4">
        <f t="shared" si="0"/>
        <v>3</v>
      </c>
      <c r="W21" s="90">
        <v>29</v>
      </c>
      <c r="X21">
        <v>2</v>
      </c>
    </row>
    <row r="22" spans="1:24" x14ac:dyDescent="0.2">
      <c r="A22" s="130">
        <v>11</v>
      </c>
      <c r="B22" s="103">
        <v>35</v>
      </c>
      <c r="C22" s="103">
        <v>1</v>
      </c>
      <c r="D22" s="103"/>
      <c r="E22" s="103"/>
      <c r="F22" s="103"/>
      <c r="G22" s="103"/>
      <c r="H22" s="103"/>
      <c r="I22" s="103">
        <v>1</v>
      </c>
      <c r="J22" s="103"/>
      <c r="K22" s="103"/>
      <c r="L22" s="103"/>
      <c r="M22" s="103"/>
      <c r="N22" s="103"/>
      <c r="O22" s="103"/>
      <c r="P22" s="131">
        <v>1</v>
      </c>
      <c r="Q22" s="4">
        <f t="shared" si="0"/>
        <v>3</v>
      </c>
      <c r="V22">
        <v>1</v>
      </c>
      <c r="W22" s="90">
        <v>31</v>
      </c>
    </row>
    <row r="23" spans="1:24" x14ac:dyDescent="0.2">
      <c r="A23" s="130">
        <v>12</v>
      </c>
      <c r="B23" s="103">
        <v>30</v>
      </c>
      <c r="C23" s="103"/>
      <c r="D23" s="103">
        <v>1</v>
      </c>
      <c r="E23" s="103"/>
      <c r="F23" s="103"/>
      <c r="G23" s="103">
        <v>1</v>
      </c>
      <c r="H23" s="103"/>
      <c r="I23" s="103"/>
      <c r="J23" s="103"/>
      <c r="K23" s="103"/>
      <c r="L23" s="103"/>
      <c r="M23" s="103"/>
      <c r="N23" s="103"/>
      <c r="O23" s="103"/>
      <c r="P23" s="131">
        <v>1</v>
      </c>
      <c r="Q23" s="4">
        <f t="shared" si="0"/>
        <v>3</v>
      </c>
      <c r="V23">
        <v>2</v>
      </c>
      <c r="W23" s="91">
        <v>32</v>
      </c>
    </row>
    <row r="24" spans="1:24" x14ac:dyDescent="0.2">
      <c r="A24" s="130">
        <v>13</v>
      </c>
      <c r="B24" s="103">
        <v>41</v>
      </c>
      <c r="C24" s="103">
        <v>1</v>
      </c>
      <c r="D24" s="103"/>
      <c r="E24" s="103">
        <v>1</v>
      </c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31">
        <v>1</v>
      </c>
      <c r="Q24" s="4">
        <f t="shared" si="0"/>
        <v>3</v>
      </c>
      <c r="V24">
        <v>3</v>
      </c>
      <c r="W24" s="90">
        <v>33</v>
      </c>
    </row>
    <row r="25" spans="1:24" x14ac:dyDescent="0.2">
      <c r="A25" s="130">
        <v>14</v>
      </c>
      <c r="B25" s="103">
        <v>41</v>
      </c>
      <c r="C25" s="103">
        <v>1</v>
      </c>
      <c r="D25" s="103"/>
      <c r="E25" s="103"/>
      <c r="F25" s="103"/>
      <c r="G25" s="103">
        <v>1</v>
      </c>
      <c r="H25" s="103"/>
      <c r="I25" s="103"/>
      <c r="J25" s="103"/>
      <c r="K25" s="103"/>
      <c r="L25" s="103"/>
      <c r="M25" s="103"/>
      <c r="N25" s="103"/>
      <c r="O25" s="103"/>
      <c r="P25" s="131">
        <v>1</v>
      </c>
      <c r="Q25" s="4">
        <f t="shared" si="0"/>
        <v>3</v>
      </c>
      <c r="V25">
        <v>4</v>
      </c>
      <c r="W25" s="90">
        <v>35</v>
      </c>
    </row>
    <row r="26" spans="1:24" x14ac:dyDescent="0.2">
      <c r="A26" s="130">
        <v>15</v>
      </c>
      <c r="B26" s="103">
        <v>49</v>
      </c>
      <c r="C26" s="103"/>
      <c r="D26" s="103">
        <v>1</v>
      </c>
      <c r="E26" s="103"/>
      <c r="F26" s="103"/>
      <c r="G26" s="103"/>
      <c r="H26" s="103">
        <v>1</v>
      </c>
      <c r="I26" s="103"/>
      <c r="J26" s="103"/>
      <c r="K26" s="103">
        <v>1</v>
      </c>
      <c r="L26" s="103"/>
      <c r="M26" s="103"/>
      <c r="N26" s="103"/>
      <c r="O26" s="103"/>
      <c r="P26" s="131"/>
      <c r="Q26" s="4">
        <f t="shared" si="0"/>
        <v>3</v>
      </c>
      <c r="V26">
        <v>5</v>
      </c>
      <c r="W26" s="91">
        <v>35</v>
      </c>
    </row>
    <row r="27" spans="1:24" x14ac:dyDescent="0.2">
      <c r="A27" s="130">
        <v>16</v>
      </c>
      <c r="B27" s="103">
        <v>55</v>
      </c>
      <c r="C27" s="103">
        <v>1</v>
      </c>
      <c r="D27" s="103"/>
      <c r="E27" s="103"/>
      <c r="F27" s="103"/>
      <c r="G27" s="103">
        <v>1</v>
      </c>
      <c r="H27" s="103"/>
      <c r="I27" s="103"/>
      <c r="J27" s="103"/>
      <c r="K27" s="103">
        <v>1</v>
      </c>
      <c r="L27" s="103"/>
      <c r="M27" s="103"/>
      <c r="N27" s="103"/>
      <c r="O27" s="103"/>
      <c r="P27" s="131"/>
      <c r="Q27" s="102">
        <f t="shared" si="0"/>
        <v>3</v>
      </c>
      <c r="V27">
        <v>6</v>
      </c>
      <c r="W27" s="90">
        <v>35</v>
      </c>
    </row>
    <row r="28" spans="1:24" x14ac:dyDescent="0.2">
      <c r="A28" s="130">
        <v>17</v>
      </c>
      <c r="B28" s="103">
        <v>28</v>
      </c>
      <c r="C28" s="103">
        <v>1</v>
      </c>
      <c r="D28" s="103"/>
      <c r="E28" s="103"/>
      <c r="F28" s="103"/>
      <c r="G28" s="103"/>
      <c r="H28" s="103"/>
      <c r="I28" s="103">
        <v>1</v>
      </c>
      <c r="J28" s="103"/>
      <c r="K28" s="103">
        <v>1</v>
      </c>
      <c r="L28" s="103"/>
      <c r="M28" s="103"/>
      <c r="N28" s="103"/>
      <c r="O28" s="103"/>
      <c r="P28" s="131"/>
      <c r="Q28" s="102">
        <f t="shared" si="0"/>
        <v>3</v>
      </c>
      <c r="W28" s="90">
        <v>36</v>
      </c>
      <c r="X28">
        <v>1</v>
      </c>
    </row>
    <row r="29" spans="1:24" x14ac:dyDescent="0.2">
      <c r="A29" s="130">
        <v>18</v>
      </c>
      <c r="B29" s="103">
        <v>48</v>
      </c>
      <c r="C29" s="103">
        <v>1</v>
      </c>
      <c r="D29" s="103"/>
      <c r="E29" s="103"/>
      <c r="F29" s="103"/>
      <c r="G29" s="103"/>
      <c r="H29" s="103"/>
      <c r="I29" s="103">
        <v>1</v>
      </c>
      <c r="J29" s="103"/>
      <c r="K29" s="103">
        <v>1</v>
      </c>
      <c r="L29" s="103"/>
      <c r="M29" s="103"/>
      <c r="N29" s="103"/>
      <c r="O29" s="103"/>
      <c r="P29" s="131"/>
      <c r="Q29" s="4">
        <f t="shared" si="0"/>
        <v>3</v>
      </c>
      <c r="W29" s="91">
        <v>37</v>
      </c>
      <c r="X29">
        <v>2</v>
      </c>
    </row>
    <row r="30" spans="1:24" x14ac:dyDescent="0.2">
      <c r="A30" s="130">
        <v>19</v>
      </c>
      <c r="B30" s="103">
        <v>43</v>
      </c>
      <c r="C30" s="103"/>
      <c r="D30" s="103">
        <v>1</v>
      </c>
      <c r="E30" s="103"/>
      <c r="F30" s="103"/>
      <c r="G30" s="103">
        <v>1</v>
      </c>
      <c r="H30" s="103"/>
      <c r="I30" s="103"/>
      <c r="J30" s="103"/>
      <c r="K30" s="103">
        <v>1</v>
      </c>
      <c r="L30" s="103"/>
      <c r="M30" s="103"/>
      <c r="N30" s="103"/>
      <c r="O30" s="103"/>
      <c r="P30" s="131"/>
      <c r="Q30" s="4">
        <f t="shared" si="0"/>
        <v>3</v>
      </c>
      <c r="W30" s="91">
        <v>38</v>
      </c>
      <c r="X30">
        <v>3</v>
      </c>
    </row>
    <row r="31" spans="1:24" x14ac:dyDescent="0.2">
      <c r="A31" s="130">
        <v>20</v>
      </c>
      <c r="B31" s="103">
        <v>30</v>
      </c>
      <c r="C31" s="103"/>
      <c r="D31" s="103">
        <v>1</v>
      </c>
      <c r="E31" s="103"/>
      <c r="F31" s="103"/>
      <c r="G31" s="103"/>
      <c r="H31" s="103"/>
      <c r="I31" s="103">
        <v>1</v>
      </c>
      <c r="J31" s="103"/>
      <c r="K31" s="103"/>
      <c r="L31" s="103"/>
      <c r="M31" s="103"/>
      <c r="N31" s="103"/>
      <c r="O31" s="103"/>
      <c r="P31" s="131">
        <v>1</v>
      </c>
      <c r="Q31" s="4">
        <f t="shared" si="0"/>
        <v>3</v>
      </c>
      <c r="W31" s="91">
        <v>38</v>
      </c>
      <c r="X31">
        <v>4</v>
      </c>
    </row>
    <row r="32" spans="1:24" x14ac:dyDescent="0.2">
      <c r="A32" s="130">
        <v>21</v>
      </c>
      <c r="B32" s="103">
        <v>53</v>
      </c>
      <c r="C32" s="103"/>
      <c r="D32" s="103">
        <v>1</v>
      </c>
      <c r="E32" s="103"/>
      <c r="F32" s="103"/>
      <c r="G32" s="103"/>
      <c r="H32" s="103"/>
      <c r="I32" s="103">
        <v>1</v>
      </c>
      <c r="J32" s="103"/>
      <c r="K32" s="103">
        <v>1</v>
      </c>
      <c r="L32" s="103"/>
      <c r="M32" s="103"/>
      <c r="N32" s="103"/>
      <c r="O32" s="103"/>
      <c r="P32" s="131"/>
      <c r="Q32" s="4">
        <f t="shared" si="0"/>
        <v>3</v>
      </c>
      <c r="W32" s="91">
        <v>40</v>
      </c>
      <c r="X32">
        <v>5</v>
      </c>
    </row>
    <row r="33" spans="1:24" x14ac:dyDescent="0.2">
      <c r="A33" s="130">
        <v>22</v>
      </c>
      <c r="B33" s="103">
        <v>44</v>
      </c>
      <c r="C33" s="103"/>
      <c r="D33" s="103">
        <v>1</v>
      </c>
      <c r="E33" s="103"/>
      <c r="F33" s="103"/>
      <c r="G33" s="103"/>
      <c r="H33" s="103"/>
      <c r="I33" s="103">
        <v>1</v>
      </c>
      <c r="J33" s="103"/>
      <c r="K33" s="103">
        <v>1</v>
      </c>
      <c r="L33" s="103"/>
      <c r="M33" s="103"/>
      <c r="N33" s="103"/>
      <c r="O33" s="103"/>
      <c r="P33" s="131"/>
      <c r="Q33" s="4">
        <f t="shared" si="0"/>
        <v>3</v>
      </c>
      <c r="W33" s="91">
        <v>40</v>
      </c>
      <c r="X33">
        <v>6</v>
      </c>
    </row>
    <row r="34" spans="1:24" x14ac:dyDescent="0.2">
      <c r="A34" s="130">
        <v>23</v>
      </c>
      <c r="B34" s="103">
        <v>38</v>
      </c>
      <c r="C34" s="103">
        <v>1</v>
      </c>
      <c r="D34" s="103"/>
      <c r="E34" s="103"/>
      <c r="F34" s="103"/>
      <c r="G34" s="103"/>
      <c r="H34" s="103"/>
      <c r="I34" s="103">
        <v>1</v>
      </c>
      <c r="J34" s="103"/>
      <c r="K34" s="103">
        <v>1</v>
      </c>
      <c r="L34" s="103"/>
      <c r="M34" s="103"/>
      <c r="N34" s="103"/>
      <c r="O34" s="103"/>
      <c r="P34" s="131"/>
      <c r="Q34" s="102">
        <f t="shared" si="0"/>
        <v>3</v>
      </c>
      <c r="W34" s="90">
        <v>40</v>
      </c>
      <c r="X34">
        <v>7</v>
      </c>
    </row>
    <row r="35" spans="1:24" x14ac:dyDescent="0.2">
      <c r="A35" s="130">
        <v>24</v>
      </c>
      <c r="B35" s="103">
        <v>40</v>
      </c>
      <c r="C35" s="103">
        <v>1</v>
      </c>
      <c r="D35" s="103"/>
      <c r="E35" s="103"/>
      <c r="F35" s="103"/>
      <c r="G35" s="103">
        <v>1</v>
      </c>
      <c r="H35" s="103"/>
      <c r="I35" s="103"/>
      <c r="J35" s="103"/>
      <c r="K35" s="103"/>
      <c r="L35" s="103"/>
      <c r="M35" s="103"/>
      <c r="N35" s="103"/>
      <c r="O35" s="103"/>
      <c r="P35" s="131">
        <v>1</v>
      </c>
      <c r="Q35" s="102">
        <f t="shared" si="0"/>
        <v>3</v>
      </c>
      <c r="W35" s="91">
        <v>40</v>
      </c>
      <c r="X35">
        <v>8</v>
      </c>
    </row>
    <row r="36" spans="1:24" x14ac:dyDescent="0.2">
      <c r="A36" s="130">
        <v>25</v>
      </c>
      <c r="B36" s="103">
        <v>37</v>
      </c>
      <c r="C36" s="103"/>
      <c r="D36" s="103">
        <v>1</v>
      </c>
      <c r="E36" s="103"/>
      <c r="F36" s="103"/>
      <c r="G36" s="103"/>
      <c r="H36" s="103"/>
      <c r="I36" s="103"/>
      <c r="J36" s="103">
        <v>1</v>
      </c>
      <c r="K36" s="103">
        <v>1</v>
      </c>
      <c r="L36" s="103"/>
      <c r="M36" s="103"/>
      <c r="N36" s="103"/>
      <c r="O36" s="103"/>
      <c r="P36" s="131"/>
      <c r="Q36" s="102">
        <f t="shared" si="0"/>
        <v>3</v>
      </c>
      <c r="W36" s="91">
        <v>40</v>
      </c>
      <c r="X36">
        <v>9</v>
      </c>
    </row>
    <row r="37" spans="1:24" x14ac:dyDescent="0.2">
      <c r="A37" s="130">
        <v>26</v>
      </c>
      <c r="B37" s="103">
        <v>30</v>
      </c>
      <c r="C37" s="103"/>
      <c r="D37" s="103">
        <v>1</v>
      </c>
      <c r="E37" s="103"/>
      <c r="F37" s="103"/>
      <c r="G37" s="103"/>
      <c r="H37" s="103"/>
      <c r="I37" s="103"/>
      <c r="J37" s="103">
        <v>1</v>
      </c>
      <c r="K37" s="103"/>
      <c r="L37" s="103"/>
      <c r="M37" s="103"/>
      <c r="N37" s="103"/>
      <c r="O37" s="103"/>
      <c r="P37" s="131">
        <v>1</v>
      </c>
      <c r="Q37" s="102">
        <f t="shared" si="0"/>
        <v>3</v>
      </c>
      <c r="W37" s="90">
        <v>40</v>
      </c>
      <c r="X37">
        <v>10</v>
      </c>
    </row>
    <row r="38" spans="1:24" x14ac:dyDescent="0.2">
      <c r="A38" s="130">
        <v>27</v>
      </c>
      <c r="B38" s="103">
        <v>25</v>
      </c>
      <c r="C38" s="103"/>
      <c r="D38" s="103">
        <v>1</v>
      </c>
      <c r="E38" s="103"/>
      <c r="F38" s="103"/>
      <c r="G38" s="103"/>
      <c r="H38" s="103"/>
      <c r="I38" s="103">
        <v>1</v>
      </c>
      <c r="J38" s="103"/>
      <c r="K38" s="103">
        <v>1</v>
      </c>
      <c r="L38" s="103"/>
      <c r="M38" s="103"/>
      <c r="N38" s="103"/>
      <c r="O38" s="103"/>
      <c r="P38" s="131"/>
      <c r="Q38" s="102">
        <f t="shared" si="0"/>
        <v>3</v>
      </c>
      <c r="W38" s="90">
        <v>40</v>
      </c>
      <c r="X38">
        <v>11</v>
      </c>
    </row>
    <row r="39" spans="1:24" x14ac:dyDescent="0.2">
      <c r="A39" s="130">
        <v>28</v>
      </c>
      <c r="B39" s="103">
        <v>47</v>
      </c>
      <c r="C39" s="103">
        <v>1</v>
      </c>
      <c r="D39" s="103"/>
      <c r="E39" s="103"/>
      <c r="F39" s="103"/>
      <c r="G39" s="103"/>
      <c r="H39" s="103"/>
      <c r="I39" s="103">
        <v>1</v>
      </c>
      <c r="J39" s="103"/>
      <c r="K39" s="103">
        <v>1</v>
      </c>
      <c r="L39" s="103"/>
      <c r="M39" s="103"/>
      <c r="N39" s="103"/>
      <c r="O39" s="103"/>
      <c r="P39" s="131"/>
      <c r="Q39" s="4">
        <f t="shared" si="0"/>
        <v>3</v>
      </c>
      <c r="W39" s="91">
        <v>40</v>
      </c>
      <c r="X39">
        <v>12</v>
      </c>
    </row>
    <row r="40" spans="1:24" x14ac:dyDescent="0.2">
      <c r="A40" s="130">
        <v>29</v>
      </c>
      <c r="B40" s="103">
        <v>28</v>
      </c>
      <c r="C40" s="103">
        <v>1</v>
      </c>
      <c r="D40" s="103"/>
      <c r="E40" s="103"/>
      <c r="F40" s="103"/>
      <c r="G40" s="103"/>
      <c r="H40" s="103"/>
      <c r="I40" s="103">
        <v>1</v>
      </c>
      <c r="J40" s="103"/>
      <c r="K40" s="103"/>
      <c r="L40" s="103"/>
      <c r="M40" s="103"/>
      <c r="N40" s="103"/>
      <c r="O40" s="103"/>
      <c r="P40" s="131">
        <v>1</v>
      </c>
      <c r="Q40" s="4">
        <f t="shared" si="0"/>
        <v>3</v>
      </c>
      <c r="V40">
        <v>1</v>
      </c>
      <c r="W40" s="91">
        <v>41</v>
      </c>
    </row>
    <row r="41" spans="1:24" x14ac:dyDescent="0.2">
      <c r="A41" s="132">
        <v>30</v>
      </c>
      <c r="B41" s="112">
        <v>47</v>
      </c>
      <c r="C41" s="112">
        <v>1</v>
      </c>
      <c r="D41" s="112"/>
      <c r="E41" s="112"/>
      <c r="F41" s="112"/>
      <c r="G41" s="112"/>
      <c r="H41" s="112"/>
      <c r="I41" s="112">
        <v>1</v>
      </c>
      <c r="J41" s="112"/>
      <c r="K41" s="112">
        <v>1</v>
      </c>
      <c r="L41" s="112"/>
      <c r="M41" s="112"/>
      <c r="N41" s="112"/>
      <c r="O41" s="112"/>
      <c r="P41" s="133"/>
      <c r="Q41" s="4">
        <f t="shared" si="0"/>
        <v>3</v>
      </c>
      <c r="V41">
        <v>2</v>
      </c>
      <c r="W41" s="91">
        <v>41</v>
      </c>
    </row>
    <row r="42" spans="1:24" x14ac:dyDescent="0.2">
      <c r="A42" s="132">
        <v>31</v>
      </c>
      <c r="B42" s="112">
        <v>30</v>
      </c>
      <c r="C42" s="112">
        <v>1</v>
      </c>
      <c r="D42" s="112"/>
      <c r="E42" s="112"/>
      <c r="F42" s="112"/>
      <c r="G42" s="112">
        <v>1</v>
      </c>
      <c r="H42" s="112"/>
      <c r="I42" s="112"/>
      <c r="J42" s="112"/>
      <c r="K42" s="112"/>
      <c r="L42" s="112"/>
      <c r="M42" s="112"/>
      <c r="N42" s="112">
        <v>1</v>
      </c>
      <c r="O42" s="112"/>
      <c r="P42" s="133"/>
      <c r="Q42" s="4">
        <f t="shared" si="0"/>
        <v>3</v>
      </c>
      <c r="V42">
        <v>3</v>
      </c>
      <c r="W42" s="91">
        <v>42</v>
      </c>
    </row>
    <row r="43" spans="1:24" x14ac:dyDescent="0.2">
      <c r="A43" s="132">
        <v>32</v>
      </c>
      <c r="B43" s="112">
        <v>45</v>
      </c>
      <c r="C43" s="112">
        <v>1</v>
      </c>
      <c r="D43" s="112"/>
      <c r="E43" s="112"/>
      <c r="F43" s="112"/>
      <c r="G43" s="112"/>
      <c r="H43" s="112"/>
      <c r="I43" s="112">
        <v>1</v>
      </c>
      <c r="J43" s="112"/>
      <c r="K43" s="112">
        <v>1</v>
      </c>
      <c r="L43" s="112"/>
      <c r="M43" s="112"/>
      <c r="N43" s="112"/>
      <c r="O43" s="112"/>
      <c r="P43" s="133"/>
      <c r="Q43" s="4">
        <f t="shared" si="0"/>
        <v>3</v>
      </c>
      <c r="V43">
        <v>4</v>
      </c>
      <c r="W43" s="90">
        <v>42</v>
      </c>
    </row>
    <row r="44" spans="1:24" x14ac:dyDescent="0.2">
      <c r="A44" s="132">
        <v>33</v>
      </c>
      <c r="B44" s="112">
        <v>42</v>
      </c>
      <c r="C44" s="112">
        <v>1</v>
      </c>
      <c r="D44" s="112"/>
      <c r="E44" s="112"/>
      <c r="F44" s="112"/>
      <c r="G44" s="112"/>
      <c r="H44" s="112">
        <v>1</v>
      </c>
      <c r="I44" s="112"/>
      <c r="J44" s="112"/>
      <c r="K44" s="112">
        <v>1</v>
      </c>
      <c r="L44" s="112"/>
      <c r="M44" s="112"/>
      <c r="N44" s="112"/>
      <c r="O44" s="112"/>
      <c r="P44" s="133"/>
      <c r="Q44" s="4">
        <f t="shared" ref="Q44:Q74" si="1">SUM(C44:P44)</f>
        <v>3</v>
      </c>
      <c r="V44">
        <v>5</v>
      </c>
      <c r="W44" s="90">
        <v>42</v>
      </c>
    </row>
    <row r="45" spans="1:24" x14ac:dyDescent="0.2">
      <c r="A45" s="130">
        <v>34</v>
      </c>
      <c r="B45" s="103">
        <v>48</v>
      </c>
      <c r="C45" s="103">
        <v>1</v>
      </c>
      <c r="D45" s="103"/>
      <c r="E45" s="103"/>
      <c r="F45" s="103"/>
      <c r="G45" s="103"/>
      <c r="H45" s="103">
        <v>1</v>
      </c>
      <c r="I45" s="103"/>
      <c r="J45" s="103"/>
      <c r="K45" s="103">
        <v>1</v>
      </c>
      <c r="L45" s="103"/>
      <c r="M45" s="103"/>
      <c r="N45" s="103"/>
      <c r="O45" s="103"/>
      <c r="P45" s="131"/>
      <c r="Q45" s="4">
        <f t="shared" si="1"/>
        <v>3</v>
      </c>
      <c r="V45">
        <v>6</v>
      </c>
      <c r="W45" s="91">
        <v>42</v>
      </c>
    </row>
    <row r="46" spans="1:24" x14ac:dyDescent="0.2">
      <c r="A46" s="130">
        <v>35</v>
      </c>
      <c r="B46" s="103">
        <v>42</v>
      </c>
      <c r="C46" s="103">
        <v>1</v>
      </c>
      <c r="D46" s="103"/>
      <c r="E46" s="103"/>
      <c r="F46" s="103"/>
      <c r="G46" s="103">
        <v>1</v>
      </c>
      <c r="H46" s="103"/>
      <c r="I46" s="103"/>
      <c r="J46" s="103"/>
      <c r="K46" s="103"/>
      <c r="L46" s="103"/>
      <c r="M46" s="103"/>
      <c r="N46" s="103"/>
      <c r="O46" s="103"/>
      <c r="P46" s="131">
        <v>1</v>
      </c>
      <c r="Q46" s="4">
        <f t="shared" si="1"/>
        <v>3</v>
      </c>
      <c r="V46">
        <v>7</v>
      </c>
      <c r="W46" s="91">
        <v>43</v>
      </c>
    </row>
    <row r="47" spans="1:24" x14ac:dyDescent="0.2">
      <c r="A47" s="130">
        <v>36</v>
      </c>
      <c r="B47" s="103">
        <v>24</v>
      </c>
      <c r="C47" s="103">
        <v>1</v>
      </c>
      <c r="D47" s="103"/>
      <c r="E47" s="103"/>
      <c r="F47" s="103"/>
      <c r="G47" s="103"/>
      <c r="H47" s="103">
        <v>1</v>
      </c>
      <c r="I47" s="103"/>
      <c r="J47" s="103"/>
      <c r="K47" s="103">
        <v>1</v>
      </c>
      <c r="L47" s="103"/>
      <c r="M47" s="103"/>
      <c r="N47" s="103"/>
      <c r="O47" s="103"/>
      <c r="P47" s="131"/>
      <c r="Q47" s="4">
        <f t="shared" si="1"/>
        <v>3</v>
      </c>
      <c r="V47">
        <v>8</v>
      </c>
      <c r="W47" s="90">
        <v>43</v>
      </c>
    </row>
    <row r="48" spans="1:24" x14ac:dyDescent="0.2">
      <c r="A48" s="130">
        <v>37</v>
      </c>
      <c r="B48" s="103">
        <v>30</v>
      </c>
      <c r="C48" s="103">
        <v>1</v>
      </c>
      <c r="D48" s="103"/>
      <c r="E48" s="103"/>
      <c r="F48" s="103"/>
      <c r="G48" s="103"/>
      <c r="H48" s="103"/>
      <c r="I48" s="103">
        <v>1</v>
      </c>
      <c r="J48" s="103"/>
      <c r="K48" s="103"/>
      <c r="L48" s="103"/>
      <c r="M48" s="103"/>
      <c r="N48" s="103"/>
      <c r="O48" s="103"/>
      <c r="P48" s="131">
        <v>1</v>
      </c>
      <c r="Q48" s="4">
        <f t="shared" si="1"/>
        <v>3</v>
      </c>
      <c r="V48">
        <v>9</v>
      </c>
      <c r="W48" s="91">
        <v>43</v>
      </c>
    </row>
    <row r="49" spans="1:24" x14ac:dyDescent="0.2">
      <c r="A49" s="130">
        <v>38</v>
      </c>
      <c r="B49" s="103">
        <v>34</v>
      </c>
      <c r="C49" s="103">
        <v>1</v>
      </c>
      <c r="D49" s="103"/>
      <c r="E49" s="103"/>
      <c r="F49" s="103"/>
      <c r="G49" s="103"/>
      <c r="H49" s="103"/>
      <c r="I49" s="103">
        <v>1</v>
      </c>
      <c r="J49" s="103"/>
      <c r="K49" s="103">
        <v>1</v>
      </c>
      <c r="L49" s="103"/>
      <c r="M49" s="103"/>
      <c r="N49" s="103"/>
      <c r="O49" s="103"/>
      <c r="P49" s="131"/>
      <c r="Q49" s="4">
        <f t="shared" si="1"/>
        <v>3</v>
      </c>
      <c r="V49">
        <v>10</v>
      </c>
      <c r="W49" s="90">
        <v>44</v>
      </c>
    </row>
    <row r="50" spans="1:24" x14ac:dyDescent="0.2">
      <c r="A50" s="130">
        <v>39</v>
      </c>
      <c r="B50" s="103">
        <v>29</v>
      </c>
      <c r="C50" s="103">
        <v>1</v>
      </c>
      <c r="D50" s="103"/>
      <c r="E50" s="103"/>
      <c r="F50" s="103"/>
      <c r="G50" s="103"/>
      <c r="H50" s="103"/>
      <c r="I50" s="103">
        <v>1</v>
      </c>
      <c r="J50" s="103"/>
      <c r="K50" s="103">
        <v>1</v>
      </c>
      <c r="L50" s="103"/>
      <c r="M50" s="103"/>
      <c r="N50" s="103"/>
      <c r="O50" s="103"/>
      <c r="P50" s="131"/>
      <c r="Q50" s="4">
        <f t="shared" si="1"/>
        <v>3</v>
      </c>
      <c r="V50">
        <v>11</v>
      </c>
      <c r="W50" s="90">
        <v>45</v>
      </c>
    </row>
    <row r="51" spans="1:24" x14ac:dyDescent="0.2">
      <c r="A51" s="130">
        <v>40</v>
      </c>
      <c r="B51" s="103">
        <v>42</v>
      </c>
      <c r="C51" s="103">
        <v>1</v>
      </c>
      <c r="D51" s="103"/>
      <c r="E51" s="103"/>
      <c r="F51" s="103"/>
      <c r="G51" s="103"/>
      <c r="H51" s="103"/>
      <c r="I51" s="103">
        <v>1</v>
      </c>
      <c r="J51" s="103"/>
      <c r="K51" s="103">
        <v>1</v>
      </c>
      <c r="L51" s="103"/>
      <c r="M51" s="103"/>
      <c r="N51" s="103"/>
      <c r="O51" s="103"/>
      <c r="P51" s="131"/>
      <c r="Q51" s="4">
        <f t="shared" si="1"/>
        <v>3</v>
      </c>
      <c r="W51" s="91">
        <v>46</v>
      </c>
      <c r="X51">
        <v>1</v>
      </c>
    </row>
    <row r="52" spans="1:24" x14ac:dyDescent="0.2">
      <c r="A52" s="130">
        <v>41</v>
      </c>
      <c r="B52" s="103">
        <v>35</v>
      </c>
      <c r="C52" s="103"/>
      <c r="D52" s="103">
        <v>1</v>
      </c>
      <c r="E52" s="103"/>
      <c r="F52" s="103"/>
      <c r="G52" s="103"/>
      <c r="H52" s="103"/>
      <c r="I52" s="103">
        <v>1</v>
      </c>
      <c r="J52" s="103"/>
      <c r="K52" s="103"/>
      <c r="L52" s="103"/>
      <c r="M52" s="103"/>
      <c r="N52" s="103"/>
      <c r="O52" s="103"/>
      <c r="P52" s="131">
        <v>1</v>
      </c>
      <c r="Q52" s="4">
        <f t="shared" si="1"/>
        <v>3</v>
      </c>
      <c r="W52" s="90">
        <v>46</v>
      </c>
      <c r="X52">
        <v>2</v>
      </c>
    </row>
    <row r="53" spans="1:24" x14ac:dyDescent="0.2">
      <c r="A53" s="130">
        <v>42</v>
      </c>
      <c r="B53" s="103">
        <v>25</v>
      </c>
      <c r="C53" s="103"/>
      <c r="D53" s="103">
        <v>1</v>
      </c>
      <c r="E53" s="103"/>
      <c r="F53" s="103"/>
      <c r="G53" s="103"/>
      <c r="H53" s="103"/>
      <c r="I53" s="103">
        <v>1</v>
      </c>
      <c r="J53" s="103"/>
      <c r="K53" s="103"/>
      <c r="L53" s="103"/>
      <c r="M53" s="103"/>
      <c r="N53" s="103"/>
      <c r="O53" s="103"/>
      <c r="P53" s="131">
        <v>1</v>
      </c>
      <c r="Q53" s="4">
        <f t="shared" si="1"/>
        <v>3</v>
      </c>
      <c r="W53" s="90">
        <v>47</v>
      </c>
      <c r="X53">
        <v>3</v>
      </c>
    </row>
    <row r="54" spans="1:24" x14ac:dyDescent="0.2">
      <c r="A54" s="130">
        <v>43</v>
      </c>
      <c r="B54" s="103">
        <v>27</v>
      </c>
      <c r="C54" s="103"/>
      <c r="D54" s="103">
        <v>1</v>
      </c>
      <c r="E54" s="103"/>
      <c r="F54" s="103"/>
      <c r="G54" s="103"/>
      <c r="H54" s="103"/>
      <c r="I54" s="103">
        <v>1</v>
      </c>
      <c r="J54" s="103"/>
      <c r="K54" s="103"/>
      <c r="L54" s="103"/>
      <c r="M54" s="103"/>
      <c r="N54" s="103"/>
      <c r="O54" s="103"/>
      <c r="P54" s="131">
        <v>1</v>
      </c>
      <c r="Q54" s="4">
        <f t="shared" si="1"/>
        <v>3</v>
      </c>
      <c r="W54" s="90">
        <v>48</v>
      </c>
      <c r="X54">
        <v>4</v>
      </c>
    </row>
    <row r="55" spans="1:24" x14ac:dyDescent="0.2">
      <c r="A55" s="130">
        <v>44</v>
      </c>
      <c r="B55" s="103">
        <v>28</v>
      </c>
      <c r="C55" s="103">
        <v>1</v>
      </c>
      <c r="D55" s="103"/>
      <c r="E55" s="103"/>
      <c r="F55" s="103"/>
      <c r="G55" s="103"/>
      <c r="H55" s="103"/>
      <c r="I55" s="103">
        <v>1</v>
      </c>
      <c r="J55" s="103"/>
      <c r="K55" s="103"/>
      <c r="L55" s="103"/>
      <c r="M55" s="103"/>
      <c r="N55" s="103">
        <v>1</v>
      </c>
      <c r="O55" s="103"/>
      <c r="P55" s="131"/>
      <c r="Q55" s="4">
        <f t="shared" si="1"/>
        <v>3</v>
      </c>
      <c r="W55" s="90">
        <v>49</v>
      </c>
      <c r="X55">
        <v>5</v>
      </c>
    </row>
    <row r="56" spans="1:24" x14ac:dyDescent="0.2">
      <c r="A56" s="130">
        <v>45</v>
      </c>
      <c r="B56" s="103">
        <v>24</v>
      </c>
      <c r="C56" s="103">
        <v>1</v>
      </c>
      <c r="D56" s="103"/>
      <c r="E56" s="103"/>
      <c r="F56" s="103"/>
      <c r="G56" s="103"/>
      <c r="H56" s="103"/>
      <c r="I56" s="103">
        <v>1</v>
      </c>
      <c r="J56" s="103"/>
      <c r="K56" s="103">
        <v>1</v>
      </c>
      <c r="L56" s="103"/>
      <c r="M56" s="103"/>
      <c r="N56" s="103"/>
      <c r="O56" s="103"/>
      <c r="P56" s="131"/>
      <c r="Q56" s="4">
        <f t="shared" si="1"/>
        <v>3</v>
      </c>
      <c r="W56" s="91">
        <v>49</v>
      </c>
      <c r="X56">
        <v>6</v>
      </c>
    </row>
    <row r="57" spans="1:24" x14ac:dyDescent="0.2">
      <c r="A57" s="130">
        <v>46</v>
      </c>
      <c r="B57" s="103">
        <v>30</v>
      </c>
      <c r="C57" s="103">
        <v>1</v>
      </c>
      <c r="D57" s="103"/>
      <c r="E57" s="103"/>
      <c r="F57" s="103"/>
      <c r="G57" s="103"/>
      <c r="H57" s="103"/>
      <c r="I57" s="103">
        <v>1</v>
      </c>
      <c r="J57" s="103"/>
      <c r="K57" s="103">
        <v>1</v>
      </c>
      <c r="L57" s="103"/>
      <c r="M57" s="103"/>
      <c r="N57" s="103"/>
      <c r="O57" s="103"/>
      <c r="P57" s="131"/>
      <c r="Q57" s="4">
        <f t="shared" si="1"/>
        <v>3</v>
      </c>
      <c r="V57">
        <v>1</v>
      </c>
      <c r="W57" s="91">
        <v>52</v>
      </c>
    </row>
    <row r="58" spans="1:24" ht="13.5" customHeight="1" x14ac:dyDescent="0.2">
      <c r="A58" s="130">
        <v>47</v>
      </c>
      <c r="B58" s="103">
        <v>24</v>
      </c>
      <c r="C58" s="103"/>
      <c r="D58" s="103">
        <v>1</v>
      </c>
      <c r="E58" s="103"/>
      <c r="F58" s="103"/>
      <c r="G58" s="103"/>
      <c r="H58" s="103"/>
      <c r="I58" s="103">
        <v>1</v>
      </c>
      <c r="J58" s="103"/>
      <c r="K58" s="103">
        <v>1</v>
      </c>
      <c r="L58" s="103"/>
      <c r="M58" s="103"/>
      <c r="N58" s="103"/>
      <c r="O58" s="103"/>
      <c r="P58" s="131"/>
      <c r="Q58" s="4">
        <f t="shared" si="1"/>
        <v>3</v>
      </c>
      <c r="V58">
        <v>2</v>
      </c>
      <c r="W58" s="90">
        <v>53</v>
      </c>
    </row>
    <row r="59" spans="1:24" ht="10.5" customHeight="1" x14ac:dyDescent="0.2">
      <c r="A59" s="130">
        <v>48</v>
      </c>
      <c r="B59" s="103">
        <v>30</v>
      </c>
      <c r="C59" s="103"/>
      <c r="D59" s="103">
        <v>1</v>
      </c>
      <c r="E59" s="103"/>
      <c r="F59" s="103"/>
      <c r="G59" s="103"/>
      <c r="H59" s="103"/>
      <c r="I59" s="103">
        <v>1</v>
      </c>
      <c r="J59" s="103"/>
      <c r="K59" s="103">
        <v>1</v>
      </c>
      <c r="L59" s="103"/>
      <c r="M59" s="103"/>
      <c r="N59" s="103"/>
      <c r="O59" s="103"/>
      <c r="P59" s="131"/>
      <c r="Q59" s="4">
        <f t="shared" si="1"/>
        <v>3</v>
      </c>
      <c r="V59">
        <v>3</v>
      </c>
      <c r="W59" s="91">
        <v>54</v>
      </c>
    </row>
    <row r="60" spans="1:24" ht="10.5" customHeight="1" x14ac:dyDescent="0.2">
      <c r="A60" s="130">
        <v>49</v>
      </c>
      <c r="B60" s="103">
        <v>51</v>
      </c>
      <c r="C60" s="103">
        <v>1</v>
      </c>
      <c r="D60" s="103"/>
      <c r="E60" s="103"/>
      <c r="F60" s="103"/>
      <c r="G60" s="103">
        <v>1</v>
      </c>
      <c r="H60" s="103"/>
      <c r="I60" s="103"/>
      <c r="J60" s="103"/>
      <c r="K60" s="103"/>
      <c r="L60" s="103"/>
      <c r="M60" s="103"/>
      <c r="N60" s="103">
        <v>1</v>
      </c>
      <c r="O60" s="103"/>
      <c r="P60" s="131"/>
      <c r="Q60" s="4">
        <f>SUM(C60:P60)</f>
        <v>3</v>
      </c>
      <c r="W60" s="91"/>
    </row>
    <row r="61" spans="1:24" ht="10.5" customHeight="1" x14ac:dyDescent="0.2">
      <c r="A61" s="130">
        <v>50</v>
      </c>
      <c r="B61" s="103">
        <v>29</v>
      </c>
      <c r="C61" s="103"/>
      <c r="D61" s="103">
        <v>1</v>
      </c>
      <c r="E61" s="103"/>
      <c r="F61" s="103"/>
      <c r="G61" s="103"/>
      <c r="H61" s="103"/>
      <c r="I61" s="103">
        <v>1</v>
      </c>
      <c r="J61" s="103"/>
      <c r="K61" s="103">
        <v>1</v>
      </c>
      <c r="L61" s="103"/>
      <c r="M61" s="103"/>
      <c r="N61" s="103"/>
      <c r="O61" s="103"/>
      <c r="P61" s="131"/>
      <c r="Q61" s="4">
        <f>SUM(C61:P61)</f>
        <v>3</v>
      </c>
      <c r="W61" s="91"/>
    </row>
    <row r="62" spans="1:24" x14ac:dyDescent="0.2">
      <c r="A62" s="130">
        <v>51</v>
      </c>
      <c r="B62" s="103">
        <v>35</v>
      </c>
      <c r="C62" s="103">
        <v>1</v>
      </c>
      <c r="D62" s="103"/>
      <c r="E62" s="103"/>
      <c r="F62" s="103"/>
      <c r="G62" s="103"/>
      <c r="H62" s="103"/>
      <c r="I62" s="103">
        <v>1</v>
      </c>
      <c r="J62" s="103"/>
      <c r="K62" s="103"/>
      <c r="L62" s="103"/>
      <c r="M62" s="103"/>
      <c r="N62" s="103"/>
      <c r="O62" s="103"/>
      <c r="P62" s="131">
        <v>1</v>
      </c>
      <c r="Q62" s="4">
        <f t="shared" si="1"/>
        <v>3</v>
      </c>
      <c r="W62" s="91">
        <v>60</v>
      </c>
      <c r="X62">
        <v>1</v>
      </c>
    </row>
    <row r="63" spans="1:24" x14ac:dyDescent="0.2">
      <c r="A63" s="130">
        <v>52</v>
      </c>
      <c r="B63" s="103">
        <v>27</v>
      </c>
      <c r="C63" s="103">
        <v>1</v>
      </c>
      <c r="D63" s="103"/>
      <c r="E63" s="103"/>
      <c r="F63" s="103"/>
      <c r="G63" s="103">
        <v>1</v>
      </c>
      <c r="H63" s="103"/>
      <c r="I63" s="103"/>
      <c r="J63" s="103"/>
      <c r="K63" s="103"/>
      <c r="L63" s="103"/>
      <c r="M63" s="103"/>
      <c r="N63" s="103">
        <v>1</v>
      </c>
      <c r="O63" s="103"/>
      <c r="P63" s="131"/>
      <c r="Q63" s="123">
        <f t="shared" ref="Q63:Q73" si="2">SUM(C63:P63)</f>
        <v>3</v>
      </c>
      <c r="W63" s="91"/>
    </row>
    <row r="64" spans="1:24" x14ac:dyDescent="0.2">
      <c r="A64" s="130">
        <v>53</v>
      </c>
      <c r="B64" s="103">
        <v>24</v>
      </c>
      <c r="C64" s="103"/>
      <c r="D64" s="103">
        <v>1</v>
      </c>
      <c r="E64" s="103"/>
      <c r="F64" s="103"/>
      <c r="G64" s="103"/>
      <c r="H64" s="103"/>
      <c r="I64" s="103">
        <v>1</v>
      </c>
      <c r="J64" s="103"/>
      <c r="K64" s="103"/>
      <c r="L64" s="103"/>
      <c r="M64" s="103"/>
      <c r="N64" s="103"/>
      <c r="O64" s="103"/>
      <c r="P64" s="131">
        <v>1</v>
      </c>
      <c r="Q64" s="123">
        <f t="shared" si="2"/>
        <v>3</v>
      </c>
      <c r="W64" s="91"/>
    </row>
    <row r="65" spans="1:23" x14ac:dyDescent="0.2">
      <c r="A65" s="130">
        <v>54</v>
      </c>
      <c r="B65" s="103">
        <v>30</v>
      </c>
      <c r="C65" s="103"/>
      <c r="D65" s="103">
        <v>1</v>
      </c>
      <c r="E65" s="103"/>
      <c r="F65" s="103"/>
      <c r="G65" s="103"/>
      <c r="H65" s="103"/>
      <c r="I65" s="103">
        <v>1</v>
      </c>
      <c r="J65" s="103"/>
      <c r="K65" s="103">
        <v>1</v>
      </c>
      <c r="L65" s="103"/>
      <c r="M65" s="103"/>
      <c r="N65" s="103"/>
      <c r="O65" s="103"/>
      <c r="P65" s="131"/>
      <c r="Q65" s="123">
        <f t="shared" si="2"/>
        <v>3</v>
      </c>
      <c r="W65" s="91"/>
    </row>
    <row r="66" spans="1:23" x14ac:dyDescent="0.2">
      <c r="A66" s="130">
        <v>55</v>
      </c>
      <c r="B66" s="103">
        <v>23</v>
      </c>
      <c r="C66" s="103">
        <v>1</v>
      </c>
      <c r="D66" s="103"/>
      <c r="E66" s="103"/>
      <c r="F66" s="103"/>
      <c r="G66" s="103"/>
      <c r="H66" s="103"/>
      <c r="I66" s="103">
        <v>1</v>
      </c>
      <c r="J66" s="103"/>
      <c r="K66" s="103"/>
      <c r="L66" s="103"/>
      <c r="M66" s="103"/>
      <c r="N66" s="103"/>
      <c r="O66" s="103"/>
      <c r="P66" s="131">
        <v>1</v>
      </c>
      <c r="Q66" s="123">
        <f t="shared" si="2"/>
        <v>3</v>
      </c>
      <c r="W66" s="91"/>
    </row>
    <row r="67" spans="1:23" x14ac:dyDescent="0.2">
      <c r="A67" s="130">
        <v>56</v>
      </c>
      <c r="B67" s="103">
        <v>35</v>
      </c>
      <c r="C67" s="103">
        <v>1</v>
      </c>
      <c r="D67" s="103"/>
      <c r="E67" s="103"/>
      <c r="F67" s="103"/>
      <c r="G67" s="103"/>
      <c r="H67" s="103"/>
      <c r="I67" s="103">
        <v>1</v>
      </c>
      <c r="J67" s="103"/>
      <c r="K67" s="103">
        <v>1</v>
      </c>
      <c r="L67" s="103"/>
      <c r="M67" s="103"/>
      <c r="N67" s="103"/>
      <c r="O67" s="103"/>
      <c r="P67" s="131"/>
      <c r="Q67" s="123">
        <f t="shared" si="2"/>
        <v>3</v>
      </c>
      <c r="W67" s="91"/>
    </row>
    <row r="68" spans="1:23" x14ac:dyDescent="0.2">
      <c r="A68" s="130">
        <v>57</v>
      </c>
      <c r="B68" s="103">
        <v>25</v>
      </c>
      <c r="C68" s="103">
        <v>1</v>
      </c>
      <c r="D68" s="103"/>
      <c r="E68" s="103"/>
      <c r="F68" s="103"/>
      <c r="G68" s="103">
        <v>1</v>
      </c>
      <c r="H68" s="103"/>
      <c r="I68" s="103"/>
      <c r="J68" s="103"/>
      <c r="K68" s="103">
        <v>1</v>
      </c>
      <c r="L68" s="103"/>
      <c r="M68" s="103"/>
      <c r="N68" s="103"/>
      <c r="O68" s="103"/>
      <c r="P68" s="131"/>
      <c r="Q68" s="123">
        <f t="shared" si="2"/>
        <v>3</v>
      </c>
      <c r="W68" s="91"/>
    </row>
    <row r="69" spans="1:23" x14ac:dyDescent="0.2">
      <c r="A69" s="130">
        <v>58</v>
      </c>
      <c r="B69" s="103">
        <v>39</v>
      </c>
      <c r="C69" s="103">
        <v>1</v>
      </c>
      <c r="D69" s="103"/>
      <c r="E69" s="103"/>
      <c r="F69" s="103"/>
      <c r="G69" s="103"/>
      <c r="H69" s="103"/>
      <c r="I69" s="103"/>
      <c r="J69" s="103">
        <v>1</v>
      </c>
      <c r="K69" s="103">
        <v>1</v>
      </c>
      <c r="L69" s="103"/>
      <c r="M69" s="103"/>
      <c r="N69" s="103"/>
      <c r="O69" s="103"/>
      <c r="P69" s="131"/>
      <c r="Q69" s="123">
        <f t="shared" si="2"/>
        <v>3</v>
      </c>
      <c r="W69" s="91"/>
    </row>
    <row r="70" spans="1:23" x14ac:dyDescent="0.2">
      <c r="A70" s="130">
        <v>59</v>
      </c>
      <c r="B70" s="103">
        <v>29</v>
      </c>
      <c r="C70" s="103">
        <v>1</v>
      </c>
      <c r="D70" s="103"/>
      <c r="E70" s="103"/>
      <c r="F70" s="103"/>
      <c r="G70" s="103"/>
      <c r="H70" s="103"/>
      <c r="I70" s="103">
        <v>1</v>
      </c>
      <c r="J70" s="103"/>
      <c r="K70" s="103"/>
      <c r="L70" s="103"/>
      <c r="M70" s="103"/>
      <c r="N70" s="103"/>
      <c r="O70" s="103"/>
      <c r="P70" s="131">
        <v>1</v>
      </c>
      <c r="Q70" s="123">
        <f t="shared" si="2"/>
        <v>3</v>
      </c>
      <c r="W70" s="91"/>
    </row>
    <row r="71" spans="1:23" x14ac:dyDescent="0.2">
      <c r="A71" s="130">
        <v>60</v>
      </c>
      <c r="B71" s="103">
        <v>43</v>
      </c>
      <c r="C71" s="103"/>
      <c r="D71" s="103">
        <v>1</v>
      </c>
      <c r="E71" s="103"/>
      <c r="F71" s="103"/>
      <c r="G71" s="103"/>
      <c r="H71" s="103"/>
      <c r="I71" s="103">
        <v>1</v>
      </c>
      <c r="J71" s="103"/>
      <c r="K71" s="103">
        <v>1</v>
      </c>
      <c r="L71" s="103"/>
      <c r="M71" s="103"/>
      <c r="N71" s="103"/>
      <c r="O71" s="103"/>
      <c r="P71" s="131"/>
      <c r="Q71" s="123">
        <f t="shared" si="2"/>
        <v>3</v>
      </c>
      <c r="W71" s="91"/>
    </row>
    <row r="72" spans="1:23" x14ac:dyDescent="0.2">
      <c r="A72" s="130">
        <v>61</v>
      </c>
      <c r="B72" s="103">
        <v>56</v>
      </c>
      <c r="C72" s="103">
        <v>1</v>
      </c>
      <c r="D72" s="103"/>
      <c r="E72" s="103"/>
      <c r="F72" s="103"/>
      <c r="G72" s="103">
        <v>1</v>
      </c>
      <c r="H72" s="103"/>
      <c r="I72" s="103"/>
      <c r="J72" s="103"/>
      <c r="K72" s="103">
        <v>1</v>
      </c>
      <c r="L72" s="103"/>
      <c r="M72" s="103"/>
      <c r="N72" s="103"/>
      <c r="O72" s="103"/>
      <c r="P72" s="131"/>
      <c r="Q72" s="123">
        <f t="shared" si="2"/>
        <v>3</v>
      </c>
      <c r="W72" s="91"/>
    </row>
    <row r="73" spans="1:23" x14ac:dyDescent="0.2">
      <c r="A73" s="130">
        <v>62</v>
      </c>
      <c r="B73" s="103">
        <v>41</v>
      </c>
      <c r="C73" s="103">
        <v>1</v>
      </c>
      <c r="D73" s="103"/>
      <c r="E73" s="103"/>
      <c r="F73" s="103"/>
      <c r="G73" s="103">
        <v>1</v>
      </c>
      <c r="H73" s="103"/>
      <c r="I73" s="103"/>
      <c r="J73" s="103"/>
      <c r="K73" s="103">
        <v>1</v>
      </c>
      <c r="L73" s="103"/>
      <c r="M73" s="103"/>
      <c r="N73" s="103"/>
      <c r="O73" s="103"/>
      <c r="P73" s="131"/>
      <c r="Q73" s="123">
        <f t="shared" si="2"/>
        <v>3</v>
      </c>
      <c r="W73" s="91"/>
    </row>
    <row r="74" spans="1:23" x14ac:dyDescent="0.2">
      <c r="A74" s="130">
        <v>63</v>
      </c>
      <c r="B74" s="103">
        <v>30</v>
      </c>
      <c r="C74" s="103">
        <v>1</v>
      </c>
      <c r="D74" s="103"/>
      <c r="E74" s="103"/>
      <c r="F74" s="103"/>
      <c r="G74" s="103">
        <v>1</v>
      </c>
      <c r="H74" s="103"/>
      <c r="I74" s="103"/>
      <c r="J74" s="103"/>
      <c r="K74" s="103"/>
      <c r="L74" s="103"/>
      <c r="M74" s="103"/>
      <c r="N74" s="103">
        <v>1</v>
      </c>
      <c r="O74" s="103"/>
      <c r="P74" s="131"/>
      <c r="Q74" s="4">
        <f t="shared" si="1"/>
        <v>3</v>
      </c>
      <c r="W74" s="92"/>
    </row>
    <row r="75" spans="1:23" x14ac:dyDescent="0.2">
      <c r="A75" s="130">
        <v>64</v>
      </c>
      <c r="B75" s="103">
        <v>28</v>
      </c>
      <c r="C75" s="103">
        <v>1</v>
      </c>
      <c r="D75" s="103"/>
      <c r="E75" s="103"/>
      <c r="F75" s="103"/>
      <c r="G75" s="103">
        <v>1</v>
      </c>
      <c r="H75" s="103"/>
      <c r="I75" s="103"/>
      <c r="J75" s="103"/>
      <c r="K75" s="103"/>
      <c r="L75" s="103"/>
      <c r="M75" s="103"/>
      <c r="N75" s="103"/>
      <c r="O75" s="103">
        <v>1</v>
      </c>
      <c r="P75" s="131"/>
      <c r="Q75" s="124">
        <f t="shared" ref="Q75:Q81" si="3">SUM(C75:P75)</f>
        <v>3</v>
      </c>
      <c r="W75" s="156"/>
    </row>
    <row r="76" spans="1:23" x14ac:dyDescent="0.2">
      <c r="A76" s="130">
        <v>65</v>
      </c>
      <c r="B76" s="103">
        <v>24</v>
      </c>
      <c r="C76" s="103">
        <v>1</v>
      </c>
      <c r="D76" s="103"/>
      <c r="E76" s="103"/>
      <c r="F76" s="103"/>
      <c r="G76" s="103"/>
      <c r="H76" s="103"/>
      <c r="I76" s="103">
        <v>1</v>
      </c>
      <c r="J76" s="103"/>
      <c r="K76" s="103"/>
      <c r="L76" s="103"/>
      <c r="M76" s="103"/>
      <c r="N76" s="103"/>
      <c r="O76" s="103"/>
      <c r="P76" s="131">
        <v>1</v>
      </c>
      <c r="Q76" s="124">
        <f t="shared" si="3"/>
        <v>3</v>
      </c>
      <c r="W76" s="156"/>
    </row>
    <row r="77" spans="1:23" x14ac:dyDescent="0.2">
      <c r="A77" s="130">
        <v>66</v>
      </c>
      <c r="B77" s="103">
        <v>19</v>
      </c>
      <c r="C77" s="103">
        <v>1</v>
      </c>
      <c r="D77" s="103"/>
      <c r="E77" s="103"/>
      <c r="F77" s="103"/>
      <c r="G77" s="103">
        <v>1</v>
      </c>
      <c r="H77" s="103"/>
      <c r="I77" s="103"/>
      <c r="J77" s="103"/>
      <c r="K77" s="103"/>
      <c r="L77" s="103"/>
      <c r="M77" s="103"/>
      <c r="N77" s="103"/>
      <c r="O77" s="103">
        <v>1</v>
      </c>
      <c r="P77" s="131"/>
      <c r="Q77" s="124">
        <f t="shared" si="3"/>
        <v>3</v>
      </c>
      <c r="W77" s="156"/>
    </row>
    <row r="78" spans="1:23" x14ac:dyDescent="0.2">
      <c r="A78" s="130">
        <v>67</v>
      </c>
      <c r="B78" s="103">
        <v>18</v>
      </c>
      <c r="C78" s="103"/>
      <c r="D78" s="103">
        <v>1</v>
      </c>
      <c r="E78" s="103"/>
      <c r="F78" s="103"/>
      <c r="G78" s="103">
        <v>1</v>
      </c>
      <c r="H78" s="103"/>
      <c r="I78" s="103"/>
      <c r="J78" s="103"/>
      <c r="K78" s="103"/>
      <c r="L78" s="103"/>
      <c r="M78" s="103"/>
      <c r="N78" s="103"/>
      <c r="O78" s="103">
        <v>1</v>
      </c>
      <c r="P78" s="131"/>
      <c r="Q78" s="124">
        <f t="shared" si="3"/>
        <v>3</v>
      </c>
      <c r="W78" s="156"/>
    </row>
    <row r="79" spans="1:23" x14ac:dyDescent="0.2">
      <c r="A79" s="130">
        <v>68</v>
      </c>
      <c r="B79" s="103">
        <v>29</v>
      </c>
      <c r="C79" s="103">
        <v>1</v>
      </c>
      <c r="D79" s="103"/>
      <c r="E79" s="103"/>
      <c r="F79" s="103"/>
      <c r="G79" s="103"/>
      <c r="H79" s="103"/>
      <c r="I79" s="103">
        <v>1</v>
      </c>
      <c r="J79" s="103"/>
      <c r="K79" s="103"/>
      <c r="L79" s="103"/>
      <c r="M79" s="103"/>
      <c r="N79" s="103"/>
      <c r="O79" s="103"/>
      <c r="P79" s="131">
        <v>1</v>
      </c>
      <c r="Q79" s="124">
        <f t="shared" si="3"/>
        <v>3</v>
      </c>
      <c r="W79" s="156"/>
    </row>
    <row r="80" spans="1:23" x14ac:dyDescent="0.2">
      <c r="A80" s="130">
        <v>69</v>
      </c>
      <c r="B80" s="103">
        <v>34</v>
      </c>
      <c r="C80" s="103">
        <v>1</v>
      </c>
      <c r="D80" s="103"/>
      <c r="E80" s="103"/>
      <c r="F80" s="103"/>
      <c r="G80" s="103">
        <v>1</v>
      </c>
      <c r="H80" s="103"/>
      <c r="I80" s="103"/>
      <c r="J80" s="103"/>
      <c r="K80" s="103"/>
      <c r="L80" s="103"/>
      <c r="M80" s="103"/>
      <c r="N80" s="103"/>
      <c r="O80" s="103"/>
      <c r="P80" s="131">
        <v>1</v>
      </c>
      <c r="Q80" s="124">
        <f t="shared" si="3"/>
        <v>3</v>
      </c>
      <c r="W80" s="156"/>
    </row>
    <row r="81" spans="1:23" x14ac:dyDescent="0.2">
      <c r="A81" s="130">
        <v>70</v>
      </c>
      <c r="B81" s="103">
        <v>33</v>
      </c>
      <c r="C81" s="103">
        <v>1</v>
      </c>
      <c r="D81" s="103"/>
      <c r="E81" s="103"/>
      <c r="F81" s="103">
        <v>1</v>
      </c>
      <c r="G81" s="103"/>
      <c r="H81" s="103"/>
      <c r="I81" s="103"/>
      <c r="J81" s="103"/>
      <c r="K81" s="103"/>
      <c r="L81" s="103"/>
      <c r="M81" s="103"/>
      <c r="N81" s="103"/>
      <c r="O81" s="103"/>
      <c r="P81" s="131">
        <v>1</v>
      </c>
      <c r="Q81" s="124">
        <f t="shared" si="3"/>
        <v>3</v>
      </c>
      <c r="W81" s="156"/>
    </row>
    <row r="82" spans="1:23" x14ac:dyDescent="0.2">
      <c r="A82" s="130" t="s">
        <v>74</v>
      </c>
      <c r="B82" s="3">
        <f>SUBTOTAL(101,Table22[Column2])</f>
        <v>34.4</v>
      </c>
      <c r="C82" s="3">
        <f>SUBTOTAL(109,Table22[Column23])</f>
        <v>49</v>
      </c>
      <c r="D82" s="3">
        <f>SUBTOTAL(109,Table22[Column22])</f>
        <v>21</v>
      </c>
      <c r="E82" s="3">
        <f>SUBTOTAL(109,Table22[Column3])</f>
        <v>1</v>
      </c>
      <c r="F82" s="3">
        <f>SUBTOTAL(109,Table22[Column4])</f>
        <v>1</v>
      </c>
      <c r="G82" s="3">
        <f>SUBTOTAL(109,Table22[Column5])</f>
        <v>24</v>
      </c>
      <c r="H82" s="3">
        <f>SUBTOTAL(109,Table22[Column6])</f>
        <v>6</v>
      </c>
      <c r="I82" s="3">
        <f>SUBTOTAL(109,Table22[Column7])</f>
        <v>35</v>
      </c>
      <c r="J82" s="3">
        <f>SUBTOTAL(109,Table22[Column8])</f>
        <v>3</v>
      </c>
      <c r="K82" s="3">
        <f>SUBTOTAL(109,Table22[Column9])</f>
        <v>31</v>
      </c>
      <c r="L82" s="3">
        <f>SUBTOTAL(109,Table22[Column92])</f>
        <v>0</v>
      </c>
      <c r="M82" s="3">
        <f>SUBTOTAL(109,Table22[Column10])</f>
        <v>0</v>
      </c>
      <c r="N82" s="3">
        <f>SUBTOTAL(109,Table22[Column11])</f>
        <v>6</v>
      </c>
      <c r="O82" s="3">
        <f>SUBTOTAL(109,Table22[Column12])</f>
        <v>5</v>
      </c>
      <c r="P82" s="129">
        <f>SUBTOTAL(109,Table22[Column13])</f>
        <v>28</v>
      </c>
      <c r="Q82" s="124"/>
    </row>
    <row r="83" spans="1:23" ht="13.5" thickBot="1" x14ac:dyDescent="0.25">
      <c r="A83" s="134" t="s">
        <v>75</v>
      </c>
      <c r="B83" s="135"/>
      <c r="C83" s="157">
        <f>C82/(COUNT(C12:C81)+COUNT(D12:D81))</f>
        <v>0.7</v>
      </c>
      <c r="D83" s="157">
        <f>D82/(COUNT(C12:C81)+COUNT(D12:D81))</f>
        <v>0.3</v>
      </c>
      <c r="E83" s="136">
        <f>E82/SUM(E82:J82)</f>
        <v>1.4285714285714285E-2</v>
      </c>
      <c r="F83" s="136">
        <f>F82/SUM(E82:J82)</f>
        <v>1.4285714285714285E-2</v>
      </c>
      <c r="G83" s="136">
        <f>G82/SUM(E82:J82)</f>
        <v>0.34285714285714286</v>
      </c>
      <c r="H83" s="136">
        <f>H82/SUM(E82:J82)</f>
        <v>8.5714285714285715E-2</v>
      </c>
      <c r="I83" s="136">
        <f>I82/SUM(E82:J82)</f>
        <v>0.5</v>
      </c>
      <c r="J83" s="136">
        <f>J82/SUM(E82:J82)</f>
        <v>4.2857142857142858E-2</v>
      </c>
      <c r="K83" s="137">
        <f>K82/SUM(K82:P82)</f>
        <v>0.44285714285714284</v>
      </c>
      <c r="L83" s="137">
        <f>L82/SUM(L82:Q82)</f>
        <v>0</v>
      </c>
      <c r="M83" s="137">
        <f>M82/SUM(K82:P82)</f>
        <v>0</v>
      </c>
      <c r="N83" s="137">
        <f>N82/SUM(K82:P82)</f>
        <v>8.5714285714285715E-2</v>
      </c>
      <c r="O83" s="137">
        <f>O82/SUM(K82:P82)</f>
        <v>7.1428571428571425E-2</v>
      </c>
      <c r="P83" s="138">
        <f>P82/SUM(K82:P82)</f>
        <v>0.4</v>
      </c>
    </row>
    <row r="85" spans="1:23" x14ac:dyDescent="0.2">
      <c r="C85">
        <f>SUM(Table22[[#Totals],[Column23]:[Column22]])</f>
        <v>70</v>
      </c>
      <c r="I85" s="8"/>
    </row>
    <row r="86" spans="1:23" x14ac:dyDescent="0.2">
      <c r="H86" t="s">
        <v>76</v>
      </c>
      <c r="N86" s="8"/>
      <c r="R86" t="s">
        <v>167</v>
      </c>
    </row>
    <row r="87" spans="1:23" x14ac:dyDescent="0.2">
      <c r="H87" t="s">
        <v>77</v>
      </c>
    </row>
    <row r="155" spans="4:12" x14ac:dyDescent="0.2">
      <c r="I155" s="116"/>
    </row>
    <row r="156" spans="4:12" x14ac:dyDescent="0.2">
      <c r="I156" s="117"/>
      <c r="L156" s="115"/>
    </row>
    <row r="157" spans="4:12" x14ac:dyDescent="0.2">
      <c r="D157" s="115"/>
      <c r="E157" s="114"/>
      <c r="I157" s="117"/>
      <c r="L157" s="115"/>
    </row>
    <row r="158" spans="4:12" x14ac:dyDescent="0.2">
      <c r="D158" s="115"/>
      <c r="I158" s="117"/>
      <c r="L158" s="115"/>
    </row>
    <row r="159" spans="4:12" x14ac:dyDescent="0.2">
      <c r="D159" s="115"/>
      <c r="I159" s="117"/>
      <c r="L159" s="115"/>
    </row>
    <row r="160" spans="4:12" x14ac:dyDescent="0.2">
      <c r="D160" s="115"/>
      <c r="I160" s="117"/>
      <c r="L160" s="115"/>
    </row>
    <row r="161" spans="4:12" x14ac:dyDescent="0.2">
      <c r="D161" s="115"/>
      <c r="I161" s="117"/>
      <c r="L161" s="115"/>
    </row>
    <row r="162" spans="4:12" x14ac:dyDescent="0.2">
      <c r="D162" s="115"/>
      <c r="I162" s="118"/>
      <c r="L162" s="115"/>
    </row>
    <row r="163" spans="4:12" x14ac:dyDescent="0.2">
      <c r="D163" s="115"/>
      <c r="I163" s="117"/>
      <c r="L163" s="115"/>
    </row>
    <row r="164" spans="4:12" x14ac:dyDescent="0.2">
      <c r="D164" s="115"/>
      <c r="H164">
        <v>3.4169999999999998</v>
      </c>
      <c r="I164" s="117">
        <f>+H164*25</f>
        <v>85.424999999999997</v>
      </c>
      <c r="L164" s="115"/>
    </row>
    <row r="165" spans="4:12" x14ac:dyDescent="0.2">
      <c r="D165" s="115"/>
      <c r="I165" s="117"/>
    </row>
    <row r="166" spans="4:12" x14ac:dyDescent="0.2">
      <c r="I166" s="117"/>
    </row>
    <row r="167" spans="4:12" x14ac:dyDescent="0.2">
      <c r="I167" s="117"/>
    </row>
    <row r="168" spans="4:12" x14ac:dyDescent="0.2">
      <c r="L168" s="114" t="s">
        <v>168</v>
      </c>
    </row>
  </sheetData>
  <mergeCells count="8">
    <mergeCell ref="A2:P2"/>
    <mergeCell ref="A3:P3"/>
    <mergeCell ref="Q9:Q10"/>
    <mergeCell ref="E9:J9"/>
    <mergeCell ref="B9:B10"/>
    <mergeCell ref="A9:A10"/>
    <mergeCell ref="K9:P9"/>
    <mergeCell ref="C9:D9"/>
  </mergeCells>
  <conditionalFormatting sqref="Q12">
    <cfRule type="containsText" dxfId="77" priority="2" stopIfTrue="1" operator="containsText" text="3">
      <formula>NOT(ISERROR(SEARCH("3",Q12)))</formula>
    </cfRule>
    <cfRule type="containsText" dxfId="76" priority="3" stopIfTrue="1" operator="containsText" text="3">
      <formula>NOT(ISERROR(SEARCH("3",Q12)))</formula>
    </cfRule>
  </conditionalFormatting>
  <conditionalFormatting sqref="Q12:Q81">
    <cfRule type="containsText" dxfId="75" priority="1" stopIfTrue="1" operator="containsText" text="3">
      <formula>NOT(ISERROR(SEARCH("3",Q12)))</formula>
    </cfRule>
  </conditionalFormatting>
  <pageMargins left="0.70866141732283472" right="0.27559055118110237" top="0.39370078740157483" bottom="0.39370078740157483" header="0.31496062992125984" footer="0.31496062992125984"/>
  <pageSetup paperSize="9" scale="75" orientation="portrait" horizontalDpi="4294967292" verticalDpi="0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1:C24"/>
  <sheetViews>
    <sheetView workbookViewId="0">
      <selection activeCell="J13" sqref="J13"/>
    </sheetView>
  </sheetViews>
  <sheetFormatPr defaultRowHeight="12.75" x14ac:dyDescent="0.2"/>
  <sheetData>
    <row r="21" spans="3:3" x14ac:dyDescent="0.2">
      <c r="C21" s="2" t="s">
        <v>116</v>
      </c>
    </row>
    <row r="22" spans="3:3" x14ac:dyDescent="0.2">
      <c r="C22" s="2" t="s">
        <v>113</v>
      </c>
    </row>
    <row r="23" spans="3:3" x14ac:dyDescent="0.2">
      <c r="C23" s="2" t="s">
        <v>115</v>
      </c>
    </row>
    <row r="24" spans="3:3" x14ac:dyDescent="0.2">
      <c r="C24" s="2" t="s">
        <v>114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2:C25"/>
  <sheetViews>
    <sheetView workbookViewId="0">
      <selection activeCell="I23" sqref="I23"/>
    </sheetView>
  </sheetViews>
  <sheetFormatPr defaultRowHeight="12.75" x14ac:dyDescent="0.2"/>
  <sheetData>
    <row r="22" spans="3:3" x14ac:dyDescent="0.2">
      <c r="C22" s="2" t="s">
        <v>139</v>
      </c>
    </row>
    <row r="23" spans="3:3" x14ac:dyDescent="0.2">
      <c r="C23" s="2" t="s">
        <v>140</v>
      </c>
    </row>
    <row r="24" spans="3:3" x14ac:dyDescent="0.2">
      <c r="C24" s="2" t="s">
        <v>141</v>
      </c>
    </row>
    <row r="25" spans="3:3" x14ac:dyDescent="0.2">
      <c r="C25" s="2" t="s">
        <v>142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1:C24"/>
  <sheetViews>
    <sheetView workbookViewId="0">
      <selection activeCell="I22" sqref="I22"/>
    </sheetView>
  </sheetViews>
  <sheetFormatPr defaultRowHeight="12.75" x14ac:dyDescent="0.2"/>
  <sheetData>
    <row r="21" spans="3:3" x14ac:dyDescent="0.2">
      <c r="C21" s="2" t="s">
        <v>138</v>
      </c>
    </row>
    <row r="22" spans="3:3" x14ac:dyDescent="0.2">
      <c r="C22" s="2" t="s">
        <v>137</v>
      </c>
    </row>
    <row r="23" spans="3:3" x14ac:dyDescent="0.2">
      <c r="C23" s="2" t="s">
        <v>95</v>
      </c>
    </row>
    <row r="24" spans="3:3" x14ac:dyDescent="0.2">
      <c r="C24" s="2" t="s">
        <v>96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9"/>
  <sheetViews>
    <sheetView workbookViewId="0">
      <selection activeCell="G5" sqref="G5:H13"/>
    </sheetView>
  </sheetViews>
  <sheetFormatPr defaultRowHeight="12.75" x14ac:dyDescent="0.2"/>
  <cols>
    <col min="9" max="9" width="12.7109375" customWidth="1"/>
  </cols>
  <sheetData>
    <row r="2" spans="2:9" ht="15" x14ac:dyDescent="0.25">
      <c r="C2" s="207" t="s">
        <v>163</v>
      </c>
      <c r="D2" s="207"/>
      <c r="E2" s="207"/>
      <c r="F2" s="207"/>
      <c r="G2" s="207"/>
      <c r="H2" s="207"/>
      <c r="I2" s="207"/>
    </row>
    <row r="4" spans="2:9" x14ac:dyDescent="0.2">
      <c r="C4" s="13" t="s">
        <v>19</v>
      </c>
      <c r="D4" s="188" t="s">
        <v>82</v>
      </c>
      <c r="E4" s="189"/>
      <c r="F4" s="190"/>
      <c r="G4" s="35" t="s">
        <v>83</v>
      </c>
      <c r="H4" s="94" t="s">
        <v>164</v>
      </c>
      <c r="I4" s="94" t="s">
        <v>165</v>
      </c>
    </row>
    <row r="5" spans="2:9" x14ac:dyDescent="0.2">
      <c r="C5" s="95" t="s">
        <v>1</v>
      </c>
      <c r="D5" s="208" t="s">
        <v>143</v>
      </c>
      <c r="E5" s="209"/>
      <c r="F5" s="210"/>
      <c r="G5" s="96">
        <f>+kuesioner!J92</f>
        <v>3.4142857142857141</v>
      </c>
      <c r="H5" s="97">
        <f t="shared" ref="H5:H13" si="0">+G5*25</f>
        <v>85.357142857142847</v>
      </c>
      <c r="I5" s="98" t="s">
        <v>95</v>
      </c>
    </row>
    <row r="6" spans="2:9" x14ac:dyDescent="0.2">
      <c r="C6" s="95" t="s">
        <v>2</v>
      </c>
      <c r="D6" s="208" t="s">
        <v>84</v>
      </c>
      <c r="E6" s="209"/>
      <c r="F6" s="210"/>
      <c r="G6" s="96">
        <f>+kuesioner!J93</f>
        <v>3.3285714285714287</v>
      </c>
      <c r="H6" s="97">
        <f t="shared" si="0"/>
        <v>83.214285714285722</v>
      </c>
      <c r="I6" s="99" t="s">
        <v>95</v>
      </c>
    </row>
    <row r="7" spans="2:9" x14ac:dyDescent="0.2">
      <c r="C7" s="95" t="s">
        <v>3</v>
      </c>
      <c r="D7" s="182" t="s">
        <v>119</v>
      </c>
      <c r="E7" s="205"/>
      <c r="F7" s="206"/>
      <c r="G7" s="96">
        <f>+kuesioner!J94</f>
        <v>3.3571428571428572</v>
      </c>
      <c r="H7" s="97">
        <f t="shared" si="0"/>
        <v>83.928571428571431</v>
      </c>
      <c r="I7" s="99" t="s">
        <v>95</v>
      </c>
    </row>
    <row r="8" spans="2:9" x14ac:dyDescent="0.2">
      <c r="C8" s="95" t="s">
        <v>4</v>
      </c>
      <c r="D8" s="182" t="s">
        <v>144</v>
      </c>
      <c r="E8" s="205"/>
      <c r="F8" s="206"/>
      <c r="G8" s="96">
        <f>+kuesioner!J95</f>
        <v>3.7857142857142856</v>
      </c>
      <c r="H8" s="97">
        <f t="shared" si="0"/>
        <v>94.642857142857139</v>
      </c>
      <c r="I8" s="99" t="s">
        <v>96</v>
      </c>
    </row>
    <row r="9" spans="2:9" x14ac:dyDescent="0.2">
      <c r="C9" s="95" t="s">
        <v>5</v>
      </c>
      <c r="D9" s="182" t="s">
        <v>145</v>
      </c>
      <c r="E9" s="205"/>
      <c r="F9" s="206"/>
      <c r="G9" s="96">
        <f>+kuesioner!J96</f>
        <v>3.3285714285714287</v>
      </c>
      <c r="H9" s="97">
        <f t="shared" si="0"/>
        <v>83.214285714285722</v>
      </c>
      <c r="I9" s="99" t="s">
        <v>95</v>
      </c>
    </row>
    <row r="10" spans="2:9" x14ac:dyDescent="0.2">
      <c r="C10" s="95" t="s">
        <v>6</v>
      </c>
      <c r="D10" s="182" t="s">
        <v>146</v>
      </c>
      <c r="E10" s="205"/>
      <c r="F10" s="206"/>
      <c r="G10" s="96">
        <f>+kuesioner!J97</f>
        <v>3.3714285714285714</v>
      </c>
      <c r="H10" s="97">
        <f t="shared" si="0"/>
        <v>84.285714285714292</v>
      </c>
      <c r="I10" s="99" t="s">
        <v>95</v>
      </c>
    </row>
    <row r="11" spans="2:9" x14ac:dyDescent="0.2">
      <c r="C11" s="95" t="s">
        <v>7</v>
      </c>
      <c r="D11" s="182" t="s">
        <v>147</v>
      </c>
      <c r="E11" s="205"/>
      <c r="F11" s="206"/>
      <c r="G11" s="96">
        <f>+kuesioner!J98</f>
        <v>3.4285714285714284</v>
      </c>
      <c r="H11" s="97">
        <f t="shared" si="0"/>
        <v>85.714285714285708</v>
      </c>
      <c r="I11" s="99" t="s">
        <v>95</v>
      </c>
    </row>
    <row r="12" spans="2:9" x14ac:dyDescent="0.2">
      <c r="C12" s="95" t="s">
        <v>8</v>
      </c>
      <c r="D12" s="182" t="s">
        <v>120</v>
      </c>
      <c r="E12" s="205"/>
      <c r="F12" s="206"/>
      <c r="G12" s="96">
        <f>+kuesioner!J99</f>
        <v>3.3714285714285714</v>
      </c>
      <c r="H12" s="97">
        <f t="shared" si="0"/>
        <v>84.285714285714292</v>
      </c>
      <c r="I12" s="99" t="s">
        <v>95</v>
      </c>
    </row>
    <row r="13" spans="2:9" x14ac:dyDescent="0.2">
      <c r="C13" s="95" t="s">
        <v>9</v>
      </c>
      <c r="D13" s="182" t="s">
        <v>148</v>
      </c>
      <c r="E13" s="205"/>
      <c r="F13" s="206"/>
      <c r="G13" s="96">
        <f>+kuesioner!J100</f>
        <v>3.8285714285714287</v>
      </c>
      <c r="H13" s="97">
        <f t="shared" si="0"/>
        <v>95.714285714285722</v>
      </c>
      <c r="I13" s="99" t="s">
        <v>96</v>
      </c>
    </row>
    <row r="16" spans="2:9" x14ac:dyDescent="0.2">
      <c r="B16" s="12" t="s">
        <v>25</v>
      </c>
      <c r="C16" s="87"/>
      <c r="D16" s="87"/>
      <c r="E16" s="87"/>
      <c r="F16" s="87"/>
      <c r="G16" s="87"/>
      <c r="H16" s="100"/>
      <c r="I16" s="87"/>
    </row>
    <row r="17" spans="2:13" x14ac:dyDescent="0.2">
      <c r="B17" s="78" t="s">
        <v>26</v>
      </c>
      <c r="C17" s="80"/>
      <c r="D17" s="80" t="s">
        <v>151</v>
      </c>
      <c r="E17" s="80"/>
      <c r="F17" s="78" t="s">
        <v>28</v>
      </c>
      <c r="G17" s="80"/>
      <c r="H17" s="80" t="s">
        <v>153</v>
      </c>
      <c r="I17" s="80"/>
    </row>
    <row r="18" spans="2:13" x14ac:dyDescent="0.2">
      <c r="B18" s="78" t="s">
        <v>27</v>
      </c>
      <c r="C18" s="80"/>
      <c r="D18" s="80" t="s">
        <v>152</v>
      </c>
      <c r="E18" s="80"/>
      <c r="F18" s="78" t="s">
        <v>29</v>
      </c>
      <c r="G18" s="80"/>
      <c r="H18" s="80" t="s">
        <v>154</v>
      </c>
      <c r="I18" s="80"/>
    </row>
    <row r="19" spans="2:13" x14ac:dyDescent="0.2">
      <c r="M19" t="s">
        <v>166</v>
      </c>
    </row>
    <row r="21" spans="2:13" ht="15" x14ac:dyDescent="0.2">
      <c r="B21" s="113"/>
    </row>
    <row r="25" spans="2:13" x14ac:dyDescent="0.2">
      <c r="B25" s="114"/>
    </row>
    <row r="39" spans="15:16" x14ac:dyDescent="0.2">
      <c r="O39">
        <v>3.4180000000000001</v>
      </c>
      <c r="P39">
        <f>+O39*25</f>
        <v>85.45</v>
      </c>
    </row>
  </sheetData>
  <mergeCells count="11">
    <mergeCell ref="D8:F8"/>
    <mergeCell ref="C2:I2"/>
    <mergeCell ref="D4:F4"/>
    <mergeCell ref="D5:F5"/>
    <mergeCell ref="D6:F6"/>
    <mergeCell ref="D7:F7"/>
    <mergeCell ref="D9:F9"/>
    <mergeCell ref="D10:F10"/>
    <mergeCell ref="D11:F11"/>
    <mergeCell ref="D12:F12"/>
    <mergeCell ref="D13:F1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43"/>
  <sheetViews>
    <sheetView showGridLines="0" topLeftCell="A128" zoomScaleSheetLayoutView="100" workbookViewId="0">
      <selection activeCell="Q84" sqref="Q84"/>
    </sheetView>
  </sheetViews>
  <sheetFormatPr defaultColWidth="9.140625" defaultRowHeight="12.75" outlineLevelRow="1" x14ac:dyDescent="0.2"/>
  <cols>
    <col min="1" max="1" width="6.85546875" style="9" customWidth="1"/>
    <col min="2" max="5" width="9.5703125" style="9" customWidth="1"/>
    <col min="6" max="6" width="9" style="9" customWidth="1"/>
    <col min="7" max="8" width="9.5703125" style="9" customWidth="1"/>
    <col min="9" max="9" width="10.5703125" style="9" customWidth="1"/>
    <col min="10" max="11" width="10.140625" style="9" customWidth="1"/>
    <col min="12" max="16" width="6.7109375" style="9" customWidth="1"/>
    <col min="17" max="17" width="11.42578125" style="9" customWidth="1"/>
    <col min="18" max="18" width="2" style="9" customWidth="1"/>
    <col min="19" max="16384" width="9.140625" style="9"/>
  </cols>
  <sheetData>
    <row r="1" spans="1:22" ht="14.25" customHeight="1" x14ac:dyDescent="0.2"/>
    <row r="2" spans="1:22" ht="15.75" x14ac:dyDescent="0.25">
      <c r="A2" s="202" t="s">
        <v>118</v>
      </c>
      <c r="B2" s="202"/>
      <c r="C2" s="202"/>
      <c r="D2" s="202"/>
      <c r="E2" s="202"/>
      <c r="F2" s="202"/>
      <c r="G2" s="202"/>
      <c r="H2" s="202"/>
      <c r="I2" s="202"/>
      <c r="J2" s="202"/>
      <c r="K2" s="120"/>
      <c r="L2" s="43"/>
      <c r="M2" s="43"/>
      <c r="N2" s="43"/>
      <c r="P2" s="10"/>
    </row>
    <row r="3" spans="1:22" ht="15.75" x14ac:dyDescent="0.25">
      <c r="A3" s="202" t="s">
        <v>20</v>
      </c>
      <c r="B3" s="202"/>
      <c r="C3" s="202"/>
      <c r="D3" s="202"/>
      <c r="E3" s="202"/>
      <c r="F3" s="202"/>
      <c r="G3" s="202"/>
      <c r="H3" s="202"/>
      <c r="I3" s="202"/>
      <c r="J3" s="202"/>
      <c r="K3" s="120"/>
      <c r="L3" s="43"/>
      <c r="M3" s="43"/>
      <c r="N3" s="43"/>
      <c r="O3" s="43"/>
      <c r="P3" s="43"/>
    </row>
    <row r="4" spans="1:22" ht="15" x14ac:dyDescent="0.2">
      <c r="B4" s="11" t="s">
        <v>21</v>
      </c>
      <c r="C4" s="11"/>
      <c r="D4" s="11"/>
      <c r="E4" s="64" t="s">
        <v>127</v>
      </c>
      <c r="F4" s="87" t="s">
        <v>161</v>
      </c>
    </row>
    <row r="5" spans="1:22" ht="15" x14ac:dyDescent="0.2">
      <c r="B5" s="63" t="s">
        <v>162</v>
      </c>
      <c r="E5" s="64"/>
      <c r="F5" s="87"/>
    </row>
    <row r="7" spans="1:22" ht="12.6" customHeight="1" x14ac:dyDescent="0.2"/>
    <row r="8" spans="1:22" ht="12.6" customHeight="1" x14ac:dyDescent="0.2">
      <c r="A8" s="203" t="s">
        <v>79</v>
      </c>
      <c r="B8" s="204" t="s">
        <v>0</v>
      </c>
      <c r="C8" s="204"/>
      <c r="D8" s="204"/>
      <c r="E8" s="204"/>
      <c r="F8" s="204"/>
      <c r="G8" s="204"/>
      <c r="H8" s="204"/>
      <c r="I8" s="204"/>
      <c r="J8" s="204"/>
      <c r="K8" s="144"/>
      <c r="L8" s="12"/>
      <c r="M8" s="12"/>
      <c r="N8" s="12"/>
      <c r="O8" s="12"/>
      <c r="P8" s="12"/>
    </row>
    <row r="9" spans="1:22" ht="12.6" customHeight="1" x14ac:dyDescent="0.2">
      <c r="A9" s="203"/>
      <c r="B9" s="204"/>
      <c r="C9" s="204"/>
      <c r="D9" s="204"/>
      <c r="E9" s="204"/>
      <c r="F9" s="204"/>
      <c r="G9" s="204"/>
      <c r="H9" s="204"/>
      <c r="I9" s="204"/>
      <c r="J9" s="204"/>
      <c r="K9" s="145"/>
      <c r="L9" s="12"/>
      <c r="M9" s="12"/>
      <c r="N9" s="12"/>
      <c r="O9" s="12"/>
      <c r="P9" s="12"/>
    </row>
    <row r="10" spans="1:22" x14ac:dyDescent="0.2">
      <c r="A10" s="203"/>
      <c r="B10" s="13" t="s">
        <v>1</v>
      </c>
      <c r="C10" s="13" t="s">
        <v>2</v>
      </c>
      <c r="D10" s="13" t="s">
        <v>3</v>
      </c>
      <c r="E10" s="13" t="s">
        <v>4</v>
      </c>
      <c r="F10" s="13" t="s">
        <v>5</v>
      </c>
      <c r="G10" s="13" t="s">
        <v>6</v>
      </c>
      <c r="H10" s="13" t="s">
        <v>7</v>
      </c>
      <c r="I10" s="14" t="s">
        <v>8</v>
      </c>
      <c r="J10" s="13" t="s">
        <v>9</v>
      </c>
      <c r="K10" s="146"/>
      <c r="L10" s="15" t="s">
        <v>99</v>
      </c>
      <c r="M10" s="15"/>
      <c r="N10" s="15"/>
      <c r="O10" s="15"/>
      <c r="P10" s="15"/>
    </row>
    <row r="11" spans="1:22" ht="12.6" customHeight="1" outlineLevel="1" x14ac:dyDescent="0.2">
      <c r="A11" s="88">
        <v>1</v>
      </c>
      <c r="B11" s="89">
        <v>4</v>
      </c>
      <c r="C11" s="89">
        <v>3</v>
      </c>
      <c r="D11" s="89">
        <v>3</v>
      </c>
      <c r="E11" s="89">
        <v>4</v>
      </c>
      <c r="F11" s="89">
        <v>3</v>
      </c>
      <c r="G11" s="89">
        <v>3</v>
      </c>
      <c r="H11" s="89">
        <v>3</v>
      </c>
      <c r="I11" s="89">
        <v>3</v>
      </c>
      <c r="J11" s="89">
        <v>4</v>
      </c>
      <c r="K11" s="147"/>
      <c r="L11" s="16"/>
      <c r="M11" s="16"/>
      <c r="N11" s="16"/>
      <c r="O11" s="16"/>
      <c r="P11" s="16"/>
    </row>
    <row r="12" spans="1:22" ht="12.6" customHeight="1" outlineLevel="1" x14ac:dyDescent="0.2">
      <c r="A12" s="109">
        <v>2</v>
      </c>
      <c r="B12" s="106">
        <v>3</v>
      </c>
      <c r="C12" s="106">
        <v>3</v>
      </c>
      <c r="D12" s="106">
        <v>3</v>
      </c>
      <c r="E12" s="106">
        <v>4</v>
      </c>
      <c r="F12" s="106">
        <v>3</v>
      </c>
      <c r="G12" s="106">
        <v>3</v>
      </c>
      <c r="H12" s="106">
        <v>3</v>
      </c>
      <c r="I12" s="106">
        <v>3</v>
      </c>
      <c r="J12" s="106">
        <v>4</v>
      </c>
      <c r="K12" s="148"/>
      <c r="L12" s="16">
        <f t="shared" ref="L12:L59" si="0">COUNTBLANK(B12:J12)</f>
        <v>0</v>
      </c>
      <c r="M12" s="16"/>
      <c r="N12" s="16"/>
      <c r="O12" s="16"/>
      <c r="P12" s="16"/>
      <c r="T12" s="9" t="s">
        <v>80</v>
      </c>
      <c r="U12" s="17" t="s">
        <v>81</v>
      </c>
      <c r="V12" s="9">
        <f>1/9</f>
        <v>0.1111111111111111</v>
      </c>
    </row>
    <row r="13" spans="1:22" ht="12.6" customHeight="1" outlineLevel="1" x14ac:dyDescent="0.2">
      <c r="A13" s="109">
        <v>3</v>
      </c>
      <c r="B13" s="106">
        <v>3</v>
      </c>
      <c r="C13" s="106">
        <v>3</v>
      </c>
      <c r="D13" s="106">
        <v>3</v>
      </c>
      <c r="E13" s="106">
        <v>4</v>
      </c>
      <c r="F13" s="106">
        <v>3</v>
      </c>
      <c r="G13" s="106">
        <v>3</v>
      </c>
      <c r="H13" s="106">
        <v>4</v>
      </c>
      <c r="I13" s="106">
        <v>4</v>
      </c>
      <c r="J13" s="106">
        <v>4</v>
      </c>
      <c r="K13" s="148"/>
      <c r="L13" s="16">
        <f t="shared" si="0"/>
        <v>0</v>
      </c>
      <c r="M13" s="16"/>
      <c r="N13" s="16"/>
      <c r="O13" s="16"/>
      <c r="P13" s="16"/>
    </row>
    <row r="14" spans="1:22" ht="12.6" customHeight="1" outlineLevel="1" x14ac:dyDescent="0.2">
      <c r="A14" s="105">
        <v>4</v>
      </c>
      <c r="B14" s="106">
        <v>3</v>
      </c>
      <c r="C14" s="106">
        <v>3</v>
      </c>
      <c r="D14" s="106">
        <v>3</v>
      </c>
      <c r="E14" s="106">
        <v>4</v>
      </c>
      <c r="F14" s="106">
        <v>3</v>
      </c>
      <c r="G14" s="106">
        <v>3</v>
      </c>
      <c r="H14" s="106">
        <v>4</v>
      </c>
      <c r="I14" s="106">
        <v>3</v>
      </c>
      <c r="J14" s="106">
        <v>4</v>
      </c>
      <c r="K14" s="148"/>
      <c r="L14" s="16">
        <f t="shared" si="0"/>
        <v>0</v>
      </c>
      <c r="M14" s="16"/>
      <c r="N14" s="16"/>
      <c r="O14" s="16"/>
      <c r="P14" s="16"/>
    </row>
    <row r="15" spans="1:22" ht="12.6" customHeight="1" outlineLevel="1" x14ac:dyDescent="0.2">
      <c r="A15" s="88">
        <v>5</v>
      </c>
      <c r="B15" s="106">
        <v>3</v>
      </c>
      <c r="C15" s="106">
        <v>3</v>
      </c>
      <c r="D15" s="106">
        <v>4</v>
      </c>
      <c r="E15" s="106">
        <v>4</v>
      </c>
      <c r="F15" s="106">
        <v>3</v>
      </c>
      <c r="G15" s="106">
        <v>3</v>
      </c>
      <c r="H15" s="106">
        <v>3</v>
      </c>
      <c r="I15" s="107">
        <v>3</v>
      </c>
      <c r="J15" s="106">
        <v>4</v>
      </c>
      <c r="K15" s="148"/>
      <c r="L15" s="16">
        <f t="shared" si="0"/>
        <v>0</v>
      </c>
      <c r="M15" s="16"/>
      <c r="N15" s="16"/>
      <c r="O15" s="16"/>
      <c r="P15" s="16"/>
    </row>
    <row r="16" spans="1:22" ht="12.6" customHeight="1" outlineLevel="1" x14ac:dyDescent="0.2">
      <c r="A16" s="109">
        <v>6</v>
      </c>
      <c r="B16" s="106">
        <v>3</v>
      </c>
      <c r="C16" s="106">
        <v>3</v>
      </c>
      <c r="D16" s="106">
        <v>3</v>
      </c>
      <c r="E16" s="106">
        <v>4</v>
      </c>
      <c r="F16" s="106">
        <v>3</v>
      </c>
      <c r="G16" s="106">
        <v>3</v>
      </c>
      <c r="H16" s="106">
        <v>3</v>
      </c>
      <c r="I16" s="107">
        <v>3</v>
      </c>
      <c r="J16" s="106">
        <v>4</v>
      </c>
      <c r="K16" s="148"/>
      <c r="L16" s="16">
        <v>0</v>
      </c>
      <c r="M16" s="16"/>
      <c r="N16" s="16"/>
      <c r="O16" s="16"/>
      <c r="P16" s="16"/>
    </row>
    <row r="17" spans="1:17" ht="12.6" customHeight="1" outlineLevel="1" x14ac:dyDescent="0.2">
      <c r="A17" s="109">
        <v>7</v>
      </c>
      <c r="B17" s="106">
        <v>4</v>
      </c>
      <c r="C17" s="106">
        <v>3</v>
      </c>
      <c r="D17" s="106">
        <v>3</v>
      </c>
      <c r="E17" s="106">
        <v>4</v>
      </c>
      <c r="F17" s="106">
        <v>4</v>
      </c>
      <c r="G17" s="106">
        <v>3</v>
      </c>
      <c r="H17" s="106">
        <v>4</v>
      </c>
      <c r="I17" s="107">
        <v>4</v>
      </c>
      <c r="J17" s="106">
        <v>4</v>
      </c>
      <c r="K17" s="148"/>
      <c r="L17" s="16">
        <f t="shared" si="0"/>
        <v>0</v>
      </c>
      <c r="M17" s="16"/>
      <c r="N17" s="16"/>
      <c r="O17" s="16"/>
      <c r="P17" s="16"/>
    </row>
    <row r="18" spans="1:17" ht="12.6" customHeight="1" outlineLevel="1" x14ac:dyDescent="0.2">
      <c r="A18" s="105">
        <v>8</v>
      </c>
      <c r="B18" s="106">
        <v>3</v>
      </c>
      <c r="C18" s="106">
        <v>3</v>
      </c>
      <c r="D18" s="106">
        <v>3</v>
      </c>
      <c r="E18" s="106">
        <v>3</v>
      </c>
      <c r="F18" s="106">
        <v>3</v>
      </c>
      <c r="G18" s="106">
        <v>3</v>
      </c>
      <c r="H18" s="106">
        <v>3</v>
      </c>
      <c r="I18" s="107">
        <v>3</v>
      </c>
      <c r="J18" s="106">
        <v>4</v>
      </c>
      <c r="K18" s="148"/>
      <c r="L18" s="16">
        <f t="shared" si="0"/>
        <v>0</v>
      </c>
      <c r="M18" s="16"/>
      <c r="N18" s="16"/>
      <c r="O18" s="16"/>
      <c r="P18" s="16"/>
    </row>
    <row r="19" spans="1:17" ht="12.6" customHeight="1" outlineLevel="1" x14ac:dyDescent="0.2">
      <c r="A19" s="88">
        <v>9</v>
      </c>
      <c r="B19" s="106">
        <v>4</v>
      </c>
      <c r="C19" s="106">
        <v>4</v>
      </c>
      <c r="D19" s="106">
        <v>4</v>
      </c>
      <c r="E19" s="106">
        <v>4</v>
      </c>
      <c r="F19" s="106">
        <v>4</v>
      </c>
      <c r="G19" s="106">
        <v>4</v>
      </c>
      <c r="H19" s="106">
        <v>4</v>
      </c>
      <c r="I19" s="107">
        <v>4</v>
      </c>
      <c r="J19" s="106">
        <v>4</v>
      </c>
      <c r="K19" s="148"/>
      <c r="L19" s="16">
        <f t="shared" si="0"/>
        <v>0</v>
      </c>
      <c r="M19" s="16"/>
      <c r="N19" s="16"/>
      <c r="O19" s="16"/>
      <c r="P19" s="16"/>
    </row>
    <row r="20" spans="1:17" ht="12.6" customHeight="1" outlineLevel="1" x14ac:dyDescent="0.2">
      <c r="A20" s="109">
        <v>10</v>
      </c>
      <c r="B20" s="106">
        <v>2</v>
      </c>
      <c r="C20" s="106">
        <v>3</v>
      </c>
      <c r="D20" s="106">
        <v>3</v>
      </c>
      <c r="E20" s="106">
        <v>4</v>
      </c>
      <c r="F20" s="106">
        <v>3</v>
      </c>
      <c r="G20" s="106">
        <v>3</v>
      </c>
      <c r="H20" s="106">
        <v>3</v>
      </c>
      <c r="I20" s="107">
        <v>3</v>
      </c>
      <c r="J20" s="106">
        <v>4</v>
      </c>
      <c r="K20" s="148"/>
      <c r="L20" s="16">
        <f t="shared" si="0"/>
        <v>0</v>
      </c>
      <c r="M20" s="16"/>
      <c r="N20" s="16"/>
      <c r="O20" s="16"/>
      <c r="P20" s="16"/>
    </row>
    <row r="21" spans="1:17" ht="12.6" customHeight="1" outlineLevel="1" x14ac:dyDescent="0.2">
      <c r="A21" s="109">
        <v>11</v>
      </c>
      <c r="B21" s="106">
        <v>4</v>
      </c>
      <c r="C21" s="106">
        <v>4</v>
      </c>
      <c r="D21" s="106">
        <v>4</v>
      </c>
      <c r="E21" s="106">
        <v>4</v>
      </c>
      <c r="F21" s="106">
        <v>4</v>
      </c>
      <c r="G21" s="106">
        <v>4</v>
      </c>
      <c r="H21" s="106">
        <v>4</v>
      </c>
      <c r="I21" s="107">
        <v>4</v>
      </c>
      <c r="J21" s="106">
        <v>4</v>
      </c>
      <c r="K21" s="148"/>
      <c r="L21" s="16">
        <f t="shared" si="0"/>
        <v>0</v>
      </c>
      <c r="M21" s="16"/>
      <c r="N21" s="16"/>
      <c r="O21" s="16"/>
      <c r="P21" s="16"/>
    </row>
    <row r="22" spans="1:17" ht="12.6" customHeight="1" outlineLevel="1" x14ac:dyDescent="0.2">
      <c r="A22" s="105">
        <v>12</v>
      </c>
      <c r="B22" s="106">
        <v>3</v>
      </c>
      <c r="C22" s="106">
        <v>4</v>
      </c>
      <c r="D22" s="106">
        <v>3</v>
      </c>
      <c r="E22" s="106">
        <v>4</v>
      </c>
      <c r="F22" s="106">
        <v>3</v>
      </c>
      <c r="G22" s="106">
        <v>4</v>
      </c>
      <c r="H22" s="106">
        <v>3</v>
      </c>
      <c r="I22" s="107">
        <v>3</v>
      </c>
      <c r="J22" s="106">
        <v>4</v>
      </c>
      <c r="K22" s="148"/>
      <c r="L22" s="16">
        <f t="shared" si="0"/>
        <v>0</v>
      </c>
      <c r="M22" s="16"/>
      <c r="N22" s="16"/>
      <c r="O22" s="16"/>
      <c r="P22" s="16"/>
    </row>
    <row r="23" spans="1:17" ht="12.6" customHeight="1" outlineLevel="1" x14ac:dyDescent="0.2">
      <c r="A23" s="88">
        <v>13</v>
      </c>
      <c r="B23" s="106">
        <v>4</v>
      </c>
      <c r="C23" s="106">
        <v>4</v>
      </c>
      <c r="D23" s="106">
        <v>4</v>
      </c>
      <c r="E23" s="106">
        <v>4</v>
      </c>
      <c r="F23" s="106">
        <v>4</v>
      </c>
      <c r="G23" s="106">
        <v>4</v>
      </c>
      <c r="H23" s="106">
        <v>4</v>
      </c>
      <c r="I23" s="107">
        <v>4</v>
      </c>
      <c r="J23" s="106">
        <v>4</v>
      </c>
      <c r="K23" s="148"/>
      <c r="L23" s="108">
        <f t="shared" si="0"/>
        <v>0</v>
      </c>
      <c r="M23" s="108"/>
      <c r="N23" s="108"/>
      <c r="O23" s="108"/>
      <c r="P23" s="108"/>
      <c r="Q23" s="87"/>
    </row>
    <row r="24" spans="1:17" ht="12.6" customHeight="1" outlineLevel="1" x14ac:dyDescent="0.2">
      <c r="A24" s="109">
        <v>14</v>
      </c>
      <c r="B24" s="106">
        <v>3</v>
      </c>
      <c r="C24" s="106">
        <v>3</v>
      </c>
      <c r="D24" s="106">
        <v>3</v>
      </c>
      <c r="E24" s="106">
        <v>3</v>
      </c>
      <c r="F24" s="106">
        <v>3</v>
      </c>
      <c r="G24" s="106">
        <v>3</v>
      </c>
      <c r="H24" s="106">
        <v>3</v>
      </c>
      <c r="I24" s="107">
        <v>3</v>
      </c>
      <c r="J24" s="106">
        <v>3</v>
      </c>
      <c r="K24" s="148"/>
      <c r="L24" s="16">
        <f t="shared" si="0"/>
        <v>0</v>
      </c>
      <c r="M24" s="16"/>
      <c r="N24" s="16"/>
      <c r="O24" s="16"/>
      <c r="P24" s="16"/>
    </row>
    <row r="25" spans="1:17" ht="12.6" customHeight="1" outlineLevel="1" x14ac:dyDescent="0.2">
      <c r="A25" s="109">
        <v>15</v>
      </c>
      <c r="B25" s="106">
        <v>4</v>
      </c>
      <c r="C25" s="106">
        <v>4</v>
      </c>
      <c r="D25" s="106">
        <v>4</v>
      </c>
      <c r="E25" s="106">
        <v>4</v>
      </c>
      <c r="F25" s="106">
        <v>4</v>
      </c>
      <c r="G25" s="106">
        <v>4</v>
      </c>
      <c r="H25" s="106">
        <v>4</v>
      </c>
      <c r="I25" s="107">
        <v>4</v>
      </c>
      <c r="J25" s="106">
        <v>4</v>
      </c>
      <c r="K25" s="148"/>
      <c r="L25" s="16">
        <f t="shared" si="0"/>
        <v>0</v>
      </c>
      <c r="M25" s="16"/>
      <c r="N25" s="16"/>
      <c r="O25" s="16"/>
      <c r="P25" s="16"/>
    </row>
    <row r="26" spans="1:17" ht="12.6" customHeight="1" outlineLevel="1" x14ac:dyDescent="0.2">
      <c r="A26" s="105">
        <v>16</v>
      </c>
      <c r="B26" s="106">
        <v>4</v>
      </c>
      <c r="C26" s="106">
        <v>4</v>
      </c>
      <c r="D26" s="106">
        <v>4</v>
      </c>
      <c r="E26" s="106">
        <v>4</v>
      </c>
      <c r="F26" s="106">
        <v>4</v>
      </c>
      <c r="G26" s="106">
        <v>3</v>
      </c>
      <c r="H26" s="106">
        <v>4</v>
      </c>
      <c r="I26" s="107">
        <v>4</v>
      </c>
      <c r="J26" s="106">
        <v>4</v>
      </c>
      <c r="K26" s="148"/>
      <c r="L26" s="16">
        <f t="shared" si="0"/>
        <v>0</v>
      </c>
      <c r="M26" s="16"/>
      <c r="N26" s="16"/>
      <c r="O26" s="16"/>
      <c r="P26" s="16"/>
    </row>
    <row r="27" spans="1:17" ht="12.6" customHeight="1" outlineLevel="1" x14ac:dyDescent="0.2">
      <c r="A27" s="88">
        <v>17</v>
      </c>
      <c r="B27" s="106">
        <v>4</v>
      </c>
      <c r="C27" s="106">
        <v>4</v>
      </c>
      <c r="D27" s="106">
        <v>4</v>
      </c>
      <c r="E27" s="106">
        <v>4</v>
      </c>
      <c r="F27" s="106">
        <v>4</v>
      </c>
      <c r="G27" s="106">
        <v>4</v>
      </c>
      <c r="H27" s="106">
        <v>4</v>
      </c>
      <c r="I27" s="107">
        <v>4</v>
      </c>
      <c r="J27" s="106">
        <v>4</v>
      </c>
      <c r="K27" s="148"/>
      <c r="L27" s="16">
        <f t="shared" si="0"/>
        <v>0</v>
      </c>
      <c r="M27" s="16"/>
      <c r="N27" s="16"/>
      <c r="O27" s="16"/>
      <c r="P27" s="16"/>
    </row>
    <row r="28" spans="1:17" ht="12.6" customHeight="1" outlineLevel="1" x14ac:dyDescent="0.2">
      <c r="A28" s="109">
        <v>18</v>
      </c>
      <c r="B28" s="106">
        <v>4</v>
      </c>
      <c r="C28" s="106">
        <v>4</v>
      </c>
      <c r="D28" s="106">
        <v>4</v>
      </c>
      <c r="E28" s="106">
        <v>4</v>
      </c>
      <c r="F28" s="106">
        <v>4</v>
      </c>
      <c r="G28" s="106">
        <v>4</v>
      </c>
      <c r="H28" s="106">
        <v>4</v>
      </c>
      <c r="I28" s="107">
        <v>4</v>
      </c>
      <c r="J28" s="106">
        <v>4</v>
      </c>
      <c r="K28" s="148"/>
      <c r="L28" s="16">
        <f t="shared" si="0"/>
        <v>0</v>
      </c>
      <c r="M28" s="16"/>
      <c r="N28" s="16"/>
      <c r="O28" s="16"/>
      <c r="P28" s="16"/>
    </row>
    <row r="29" spans="1:17" ht="12.6" customHeight="1" outlineLevel="1" x14ac:dyDescent="0.2">
      <c r="A29" s="109">
        <v>19</v>
      </c>
      <c r="B29" s="106">
        <v>4</v>
      </c>
      <c r="C29" s="106">
        <v>4</v>
      </c>
      <c r="D29" s="106">
        <v>4</v>
      </c>
      <c r="E29" s="106">
        <v>4</v>
      </c>
      <c r="F29" s="106">
        <v>4</v>
      </c>
      <c r="G29" s="106">
        <v>4</v>
      </c>
      <c r="H29" s="106">
        <v>4</v>
      </c>
      <c r="I29" s="107">
        <v>4</v>
      </c>
      <c r="J29" s="106">
        <v>4</v>
      </c>
      <c r="K29" s="148"/>
      <c r="L29" s="16">
        <f t="shared" si="0"/>
        <v>0</v>
      </c>
      <c r="M29" s="16"/>
      <c r="N29" s="16"/>
      <c r="O29" s="16"/>
      <c r="P29" s="16"/>
    </row>
    <row r="30" spans="1:17" ht="12.6" customHeight="1" outlineLevel="1" x14ac:dyDescent="0.2">
      <c r="A30" s="105">
        <v>20</v>
      </c>
      <c r="B30" s="106">
        <v>4</v>
      </c>
      <c r="C30" s="106">
        <v>4</v>
      </c>
      <c r="D30" s="106">
        <v>4</v>
      </c>
      <c r="E30" s="106">
        <v>4</v>
      </c>
      <c r="F30" s="106">
        <v>4</v>
      </c>
      <c r="G30" s="106">
        <v>4</v>
      </c>
      <c r="H30" s="106">
        <v>4</v>
      </c>
      <c r="I30" s="107">
        <v>4</v>
      </c>
      <c r="J30" s="106">
        <v>4</v>
      </c>
      <c r="K30" s="148"/>
      <c r="L30" s="16">
        <f t="shared" si="0"/>
        <v>0</v>
      </c>
      <c r="M30" s="16"/>
      <c r="N30" s="16"/>
      <c r="O30" s="16"/>
      <c r="P30" s="16"/>
    </row>
    <row r="31" spans="1:17" ht="12.6" customHeight="1" outlineLevel="1" x14ac:dyDescent="0.2">
      <c r="A31" s="88">
        <v>21</v>
      </c>
      <c r="B31" s="110">
        <v>4</v>
      </c>
      <c r="C31" s="110">
        <v>4</v>
      </c>
      <c r="D31" s="110">
        <v>3</v>
      </c>
      <c r="E31" s="110">
        <v>4</v>
      </c>
      <c r="F31" s="110">
        <v>3</v>
      </c>
      <c r="G31" s="110">
        <v>4</v>
      </c>
      <c r="H31" s="110">
        <v>3</v>
      </c>
      <c r="I31" s="111">
        <v>4</v>
      </c>
      <c r="J31" s="106">
        <v>4</v>
      </c>
      <c r="K31" s="148"/>
      <c r="L31" s="16">
        <f t="shared" si="0"/>
        <v>0</v>
      </c>
      <c r="M31" s="16"/>
      <c r="N31" s="16"/>
      <c r="O31" s="16"/>
      <c r="P31" s="16"/>
    </row>
    <row r="32" spans="1:17" ht="12.6" customHeight="1" outlineLevel="1" x14ac:dyDescent="0.2">
      <c r="A32" s="109">
        <v>22</v>
      </c>
      <c r="B32" s="110">
        <v>3</v>
      </c>
      <c r="C32" s="110">
        <v>3</v>
      </c>
      <c r="D32" s="110">
        <v>3</v>
      </c>
      <c r="E32" s="110">
        <v>3</v>
      </c>
      <c r="F32" s="110">
        <v>3</v>
      </c>
      <c r="G32" s="110">
        <v>3</v>
      </c>
      <c r="H32" s="110">
        <v>3</v>
      </c>
      <c r="I32" s="111">
        <v>3</v>
      </c>
      <c r="J32" s="106">
        <v>4</v>
      </c>
      <c r="K32" s="148"/>
      <c r="L32" s="16">
        <f t="shared" si="0"/>
        <v>0</v>
      </c>
      <c r="M32" s="16"/>
      <c r="N32" s="16"/>
      <c r="O32" s="16"/>
      <c r="P32" s="16"/>
    </row>
    <row r="33" spans="1:16" ht="12.6" customHeight="1" outlineLevel="1" x14ac:dyDescent="0.2">
      <c r="A33" s="109">
        <v>23</v>
      </c>
      <c r="B33" s="106">
        <v>3</v>
      </c>
      <c r="C33" s="106">
        <v>3</v>
      </c>
      <c r="D33" s="106">
        <v>3</v>
      </c>
      <c r="E33" s="106">
        <v>4</v>
      </c>
      <c r="F33" s="106">
        <v>3</v>
      </c>
      <c r="G33" s="106">
        <v>3</v>
      </c>
      <c r="H33" s="106">
        <v>4</v>
      </c>
      <c r="I33" s="107">
        <v>3</v>
      </c>
      <c r="J33" s="106">
        <v>4</v>
      </c>
      <c r="K33" s="148"/>
      <c r="L33" s="16">
        <f>COUNTBLANK(B33:J33)</f>
        <v>0</v>
      </c>
      <c r="M33" s="16"/>
      <c r="N33" s="16"/>
      <c r="O33" s="16"/>
      <c r="P33" s="16"/>
    </row>
    <row r="34" spans="1:16" ht="12.6" customHeight="1" outlineLevel="1" x14ac:dyDescent="0.2">
      <c r="A34" s="105">
        <v>24</v>
      </c>
      <c r="B34" s="106">
        <v>4</v>
      </c>
      <c r="C34" s="106">
        <v>4</v>
      </c>
      <c r="D34" s="106">
        <v>4</v>
      </c>
      <c r="E34" s="106">
        <v>4</v>
      </c>
      <c r="F34" s="106">
        <v>4</v>
      </c>
      <c r="G34" s="106">
        <v>4</v>
      </c>
      <c r="H34" s="106">
        <v>4</v>
      </c>
      <c r="I34" s="107">
        <v>4</v>
      </c>
      <c r="J34" s="106">
        <v>4</v>
      </c>
      <c r="K34" s="148"/>
      <c r="L34" s="16">
        <f>COUNTBLANK(B34:J34)</f>
        <v>0</v>
      </c>
      <c r="M34" s="16"/>
      <c r="N34" s="16"/>
      <c r="O34" s="16"/>
      <c r="P34" s="16"/>
    </row>
    <row r="35" spans="1:16" ht="12.6" customHeight="1" outlineLevel="1" x14ac:dyDescent="0.2">
      <c r="A35" s="88">
        <v>25</v>
      </c>
      <c r="B35" s="106">
        <v>4</v>
      </c>
      <c r="C35" s="106">
        <v>4</v>
      </c>
      <c r="D35" s="106">
        <v>4</v>
      </c>
      <c r="E35" s="106">
        <v>4</v>
      </c>
      <c r="F35" s="106">
        <v>4</v>
      </c>
      <c r="G35" s="106">
        <v>4</v>
      </c>
      <c r="H35" s="106">
        <v>4</v>
      </c>
      <c r="I35" s="107">
        <v>4</v>
      </c>
      <c r="J35" s="106">
        <v>4</v>
      </c>
      <c r="K35" s="148"/>
      <c r="L35" s="16">
        <f t="shared" si="0"/>
        <v>0</v>
      </c>
      <c r="M35" s="16"/>
      <c r="N35" s="16"/>
      <c r="O35" s="16"/>
      <c r="P35" s="16"/>
    </row>
    <row r="36" spans="1:16" ht="12.6" customHeight="1" outlineLevel="1" x14ac:dyDescent="0.2">
      <c r="A36" s="109">
        <v>26</v>
      </c>
      <c r="B36" s="106">
        <v>3</v>
      </c>
      <c r="C36" s="106">
        <v>3</v>
      </c>
      <c r="D36" s="106">
        <v>3</v>
      </c>
      <c r="E36" s="106">
        <v>3</v>
      </c>
      <c r="F36" s="106">
        <v>3</v>
      </c>
      <c r="G36" s="106">
        <v>3</v>
      </c>
      <c r="H36" s="106">
        <v>3</v>
      </c>
      <c r="I36" s="107">
        <v>3</v>
      </c>
      <c r="J36" s="106">
        <v>3</v>
      </c>
      <c r="K36" s="148"/>
      <c r="L36" s="16">
        <f t="shared" si="0"/>
        <v>0</v>
      </c>
      <c r="M36" s="16"/>
      <c r="N36" s="16"/>
      <c r="O36" s="16"/>
      <c r="P36" s="16"/>
    </row>
    <row r="37" spans="1:16" ht="12.6" customHeight="1" outlineLevel="1" x14ac:dyDescent="0.2">
      <c r="A37" s="109">
        <v>27</v>
      </c>
      <c r="B37" s="106">
        <v>4</v>
      </c>
      <c r="C37" s="106">
        <v>4</v>
      </c>
      <c r="D37" s="106">
        <v>4</v>
      </c>
      <c r="E37" s="106">
        <v>4</v>
      </c>
      <c r="F37" s="106">
        <v>4</v>
      </c>
      <c r="G37" s="106">
        <v>4</v>
      </c>
      <c r="H37" s="106">
        <v>4</v>
      </c>
      <c r="I37" s="107">
        <v>4</v>
      </c>
      <c r="J37" s="106">
        <v>4</v>
      </c>
      <c r="K37" s="148"/>
      <c r="L37" s="16">
        <f t="shared" si="0"/>
        <v>0</v>
      </c>
      <c r="M37" s="16"/>
      <c r="N37" s="16"/>
      <c r="O37" s="16"/>
      <c r="P37" s="16"/>
    </row>
    <row r="38" spans="1:16" ht="12.6" customHeight="1" outlineLevel="1" x14ac:dyDescent="0.2">
      <c r="A38" s="105">
        <v>28</v>
      </c>
      <c r="B38" s="106">
        <v>3</v>
      </c>
      <c r="C38" s="106">
        <v>3</v>
      </c>
      <c r="D38" s="106">
        <v>3</v>
      </c>
      <c r="E38" s="106">
        <v>3</v>
      </c>
      <c r="F38" s="106">
        <v>3</v>
      </c>
      <c r="G38" s="106">
        <v>4</v>
      </c>
      <c r="H38" s="106">
        <v>3</v>
      </c>
      <c r="I38" s="107">
        <v>3</v>
      </c>
      <c r="J38" s="106">
        <v>4</v>
      </c>
      <c r="K38" s="148"/>
      <c r="L38" s="16">
        <f t="shared" si="0"/>
        <v>0</v>
      </c>
      <c r="M38" s="16"/>
      <c r="N38" s="16"/>
      <c r="O38" s="16"/>
      <c r="P38" s="16"/>
    </row>
    <row r="39" spans="1:16" ht="12.6" customHeight="1" outlineLevel="1" x14ac:dyDescent="0.2">
      <c r="A39" s="88">
        <v>29</v>
      </c>
      <c r="B39" s="106">
        <v>4</v>
      </c>
      <c r="C39" s="106">
        <v>3</v>
      </c>
      <c r="D39" s="106">
        <v>4</v>
      </c>
      <c r="E39" s="106">
        <v>4</v>
      </c>
      <c r="F39" s="106">
        <v>4</v>
      </c>
      <c r="G39" s="106">
        <v>4</v>
      </c>
      <c r="H39" s="106">
        <v>4</v>
      </c>
      <c r="I39" s="107">
        <v>4</v>
      </c>
      <c r="J39" s="106">
        <v>4</v>
      </c>
      <c r="K39" s="148"/>
      <c r="L39" s="16">
        <f t="shared" si="0"/>
        <v>0</v>
      </c>
      <c r="M39" s="16"/>
      <c r="N39" s="16"/>
      <c r="O39" s="16"/>
      <c r="P39" s="16"/>
    </row>
    <row r="40" spans="1:16" ht="12.6" customHeight="1" outlineLevel="1" x14ac:dyDescent="0.2">
      <c r="A40" s="109">
        <v>30</v>
      </c>
      <c r="B40" s="106">
        <v>4</v>
      </c>
      <c r="C40" s="106">
        <v>3</v>
      </c>
      <c r="D40" s="106">
        <v>4</v>
      </c>
      <c r="E40" s="106">
        <v>4</v>
      </c>
      <c r="F40" s="106">
        <v>4</v>
      </c>
      <c r="G40" s="106">
        <v>3</v>
      </c>
      <c r="H40" s="106">
        <v>4</v>
      </c>
      <c r="I40" s="107">
        <v>4</v>
      </c>
      <c r="J40" s="106">
        <v>4</v>
      </c>
      <c r="K40" s="148"/>
      <c r="L40" s="16">
        <f t="shared" si="0"/>
        <v>0</v>
      </c>
      <c r="M40" s="16"/>
      <c r="N40" s="16"/>
      <c r="O40" s="16"/>
      <c r="P40" s="16"/>
    </row>
    <row r="41" spans="1:16" ht="12.6" customHeight="1" outlineLevel="1" x14ac:dyDescent="0.2">
      <c r="A41" s="109">
        <v>31</v>
      </c>
      <c r="B41" s="106">
        <v>3</v>
      </c>
      <c r="C41" s="106">
        <v>3</v>
      </c>
      <c r="D41" s="106">
        <v>3</v>
      </c>
      <c r="E41" s="106">
        <v>3</v>
      </c>
      <c r="F41" s="106">
        <v>3</v>
      </c>
      <c r="G41" s="106">
        <v>3</v>
      </c>
      <c r="H41" s="106">
        <v>3</v>
      </c>
      <c r="I41" s="107">
        <v>3</v>
      </c>
      <c r="J41" s="106">
        <v>3</v>
      </c>
      <c r="K41" s="148"/>
      <c r="L41" s="16">
        <f t="shared" si="0"/>
        <v>0</v>
      </c>
      <c r="M41" s="16"/>
      <c r="N41" s="16"/>
      <c r="O41" s="16"/>
      <c r="P41" s="16"/>
    </row>
    <row r="42" spans="1:16" ht="12.6" customHeight="1" outlineLevel="1" x14ac:dyDescent="0.2">
      <c r="A42" s="105">
        <v>32</v>
      </c>
      <c r="B42" s="106">
        <v>4</v>
      </c>
      <c r="C42" s="106">
        <v>3</v>
      </c>
      <c r="D42" s="106">
        <v>4</v>
      </c>
      <c r="E42" s="106">
        <v>4</v>
      </c>
      <c r="F42" s="106">
        <v>3</v>
      </c>
      <c r="G42" s="106">
        <v>4</v>
      </c>
      <c r="H42" s="106">
        <v>4</v>
      </c>
      <c r="I42" s="107">
        <v>3</v>
      </c>
      <c r="J42" s="106">
        <v>4</v>
      </c>
      <c r="K42" s="148"/>
      <c r="L42" s="16">
        <f t="shared" si="0"/>
        <v>0</v>
      </c>
      <c r="M42" s="16"/>
      <c r="N42" s="16"/>
      <c r="O42" s="16"/>
      <c r="P42" s="16"/>
    </row>
    <row r="43" spans="1:16" ht="12.6" customHeight="1" outlineLevel="1" x14ac:dyDescent="0.2">
      <c r="A43" s="88">
        <v>33</v>
      </c>
      <c r="B43" s="106">
        <v>4</v>
      </c>
      <c r="C43" s="106">
        <v>4</v>
      </c>
      <c r="D43" s="106">
        <v>4</v>
      </c>
      <c r="E43" s="106">
        <v>4</v>
      </c>
      <c r="F43" s="106">
        <v>4</v>
      </c>
      <c r="G43" s="106">
        <v>4</v>
      </c>
      <c r="H43" s="106">
        <v>4</v>
      </c>
      <c r="I43" s="107">
        <v>4</v>
      </c>
      <c r="J43" s="106">
        <v>4</v>
      </c>
      <c r="K43" s="148"/>
      <c r="L43" s="16">
        <f t="shared" si="0"/>
        <v>0</v>
      </c>
      <c r="M43" s="16"/>
      <c r="N43" s="16"/>
      <c r="O43" s="16"/>
      <c r="P43" s="16"/>
    </row>
    <row r="44" spans="1:16" ht="12.6" customHeight="1" outlineLevel="1" x14ac:dyDescent="0.2">
      <c r="A44" s="109">
        <v>34</v>
      </c>
      <c r="B44" s="106">
        <v>4</v>
      </c>
      <c r="C44" s="106">
        <v>4</v>
      </c>
      <c r="D44" s="106">
        <v>4</v>
      </c>
      <c r="E44" s="106">
        <v>4</v>
      </c>
      <c r="F44" s="106">
        <v>4</v>
      </c>
      <c r="G44" s="106">
        <v>4</v>
      </c>
      <c r="H44" s="106">
        <v>4</v>
      </c>
      <c r="I44" s="106">
        <v>4</v>
      </c>
      <c r="J44" s="106">
        <v>4</v>
      </c>
      <c r="K44" s="148"/>
      <c r="L44" s="16">
        <f t="shared" si="0"/>
        <v>0</v>
      </c>
      <c r="M44" s="16"/>
      <c r="N44" s="16"/>
      <c r="O44" s="16"/>
      <c r="P44" s="16"/>
    </row>
    <row r="45" spans="1:16" ht="12.6" customHeight="1" outlineLevel="1" x14ac:dyDescent="0.2">
      <c r="A45" s="109">
        <v>35</v>
      </c>
      <c r="B45" s="106">
        <v>3</v>
      </c>
      <c r="C45" s="106">
        <v>3</v>
      </c>
      <c r="D45" s="106">
        <v>3</v>
      </c>
      <c r="E45" s="106">
        <v>4</v>
      </c>
      <c r="F45" s="106">
        <v>3</v>
      </c>
      <c r="G45" s="106">
        <v>3</v>
      </c>
      <c r="H45" s="106">
        <v>4</v>
      </c>
      <c r="I45" s="106">
        <v>3</v>
      </c>
      <c r="J45" s="106">
        <v>4</v>
      </c>
      <c r="K45" s="148"/>
      <c r="L45" s="16">
        <f t="shared" si="0"/>
        <v>0</v>
      </c>
      <c r="M45" s="16"/>
      <c r="N45" s="16"/>
      <c r="O45" s="16"/>
      <c r="P45" s="16"/>
    </row>
    <row r="46" spans="1:16" ht="12.6" customHeight="1" outlineLevel="1" x14ac:dyDescent="0.2">
      <c r="A46" s="105">
        <v>36</v>
      </c>
      <c r="B46" s="106">
        <v>3</v>
      </c>
      <c r="C46" s="106">
        <v>3</v>
      </c>
      <c r="D46" s="106">
        <v>3</v>
      </c>
      <c r="E46" s="106">
        <v>3</v>
      </c>
      <c r="F46" s="106">
        <v>3</v>
      </c>
      <c r="G46" s="106">
        <v>3</v>
      </c>
      <c r="H46" s="106">
        <v>3</v>
      </c>
      <c r="I46" s="106">
        <v>3</v>
      </c>
      <c r="J46" s="106">
        <v>4</v>
      </c>
      <c r="K46" s="148"/>
      <c r="L46" s="16">
        <f t="shared" si="0"/>
        <v>0</v>
      </c>
      <c r="M46" s="16"/>
      <c r="N46" s="16"/>
      <c r="O46" s="16"/>
      <c r="P46" s="16"/>
    </row>
    <row r="47" spans="1:16" ht="12.6" customHeight="1" outlineLevel="1" x14ac:dyDescent="0.2">
      <c r="A47" s="88">
        <v>37</v>
      </c>
      <c r="B47" s="106">
        <v>3</v>
      </c>
      <c r="C47" s="106">
        <v>3</v>
      </c>
      <c r="D47" s="106">
        <v>2</v>
      </c>
      <c r="E47" s="106">
        <v>3</v>
      </c>
      <c r="F47" s="106">
        <v>3</v>
      </c>
      <c r="G47" s="106">
        <v>3</v>
      </c>
      <c r="H47" s="106">
        <v>2</v>
      </c>
      <c r="I47" s="106">
        <v>2</v>
      </c>
      <c r="J47" s="106">
        <v>1</v>
      </c>
      <c r="K47" s="148"/>
      <c r="L47" s="16">
        <f t="shared" si="0"/>
        <v>0</v>
      </c>
      <c r="M47" s="16"/>
      <c r="N47" s="16"/>
      <c r="O47" s="16"/>
      <c r="P47" s="16"/>
    </row>
    <row r="48" spans="1:16" ht="12.6" customHeight="1" outlineLevel="1" x14ac:dyDescent="0.2">
      <c r="A48" s="109">
        <v>38</v>
      </c>
      <c r="B48" s="106">
        <v>3</v>
      </c>
      <c r="C48" s="106">
        <v>3</v>
      </c>
      <c r="D48" s="106">
        <v>3</v>
      </c>
      <c r="E48" s="106">
        <v>4</v>
      </c>
      <c r="F48" s="106">
        <v>3</v>
      </c>
      <c r="G48" s="106">
        <v>3</v>
      </c>
      <c r="H48" s="106">
        <v>3</v>
      </c>
      <c r="I48" s="106">
        <v>3</v>
      </c>
      <c r="J48" s="106">
        <v>4</v>
      </c>
      <c r="K48" s="148"/>
      <c r="L48" s="16">
        <f t="shared" si="0"/>
        <v>0</v>
      </c>
      <c r="M48" s="16"/>
      <c r="N48" s="16"/>
      <c r="O48" s="16"/>
      <c r="P48" s="16"/>
    </row>
    <row r="49" spans="1:16" ht="12.6" customHeight="1" outlineLevel="1" x14ac:dyDescent="0.2">
      <c r="A49" s="109">
        <v>39</v>
      </c>
      <c r="B49" s="106">
        <v>3</v>
      </c>
      <c r="C49" s="106">
        <v>3</v>
      </c>
      <c r="D49" s="106">
        <v>3</v>
      </c>
      <c r="E49" s="106">
        <v>4</v>
      </c>
      <c r="F49" s="106">
        <v>3</v>
      </c>
      <c r="G49" s="106">
        <v>3</v>
      </c>
      <c r="H49" s="106">
        <v>3</v>
      </c>
      <c r="I49" s="106">
        <v>3</v>
      </c>
      <c r="J49" s="106">
        <v>4</v>
      </c>
      <c r="K49" s="148"/>
      <c r="L49" s="16">
        <f t="shared" si="0"/>
        <v>0</v>
      </c>
      <c r="M49" s="16"/>
      <c r="N49" s="16"/>
      <c r="O49" s="16"/>
      <c r="P49" s="16"/>
    </row>
    <row r="50" spans="1:16" ht="12.6" customHeight="1" outlineLevel="1" x14ac:dyDescent="0.2">
      <c r="A50" s="105">
        <v>40</v>
      </c>
      <c r="B50" s="106">
        <v>3</v>
      </c>
      <c r="C50" s="106">
        <v>3</v>
      </c>
      <c r="D50" s="106">
        <v>3</v>
      </c>
      <c r="E50" s="106">
        <v>4</v>
      </c>
      <c r="F50" s="106">
        <v>3</v>
      </c>
      <c r="G50" s="106">
        <v>3</v>
      </c>
      <c r="H50" s="106">
        <v>3</v>
      </c>
      <c r="I50" s="106">
        <v>3</v>
      </c>
      <c r="J50" s="106">
        <v>3</v>
      </c>
      <c r="K50" s="148"/>
      <c r="L50" s="16">
        <f t="shared" si="0"/>
        <v>0</v>
      </c>
      <c r="M50" s="16"/>
      <c r="N50" s="16"/>
      <c r="O50" s="16"/>
      <c r="P50" s="16"/>
    </row>
    <row r="51" spans="1:16" ht="12.6" customHeight="1" outlineLevel="1" x14ac:dyDescent="0.2">
      <c r="A51" s="88">
        <v>41</v>
      </c>
      <c r="B51" s="106">
        <v>3</v>
      </c>
      <c r="C51" s="106">
        <v>3</v>
      </c>
      <c r="D51" s="106">
        <v>3</v>
      </c>
      <c r="E51" s="106">
        <v>3</v>
      </c>
      <c r="F51" s="106">
        <v>3</v>
      </c>
      <c r="G51" s="106">
        <v>3</v>
      </c>
      <c r="H51" s="106">
        <v>3</v>
      </c>
      <c r="I51" s="106">
        <v>3</v>
      </c>
      <c r="J51" s="106">
        <v>4</v>
      </c>
      <c r="K51" s="148"/>
      <c r="L51" s="16">
        <f t="shared" si="0"/>
        <v>0</v>
      </c>
      <c r="M51" s="16"/>
      <c r="N51" s="16"/>
      <c r="O51" s="16"/>
      <c r="P51" s="16"/>
    </row>
    <row r="52" spans="1:16" ht="12.6" customHeight="1" outlineLevel="1" x14ac:dyDescent="0.2">
      <c r="A52" s="109">
        <v>42</v>
      </c>
      <c r="B52" s="106">
        <v>3</v>
      </c>
      <c r="C52" s="106">
        <v>3</v>
      </c>
      <c r="D52" s="106">
        <v>3</v>
      </c>
      <c r="E52" s="106">
        <v>4</v>
      </c>
      <c r="F52" s="106">
        <v>3</v>
      </c>
      <c r="G52" s="106">
        <v>3</v>
      </c>
      <c r="H52" s="106">
        <v>3</v>
      </c>
      <c r="I52" s="106">
        <v>3</v>
      </c>
      <c r="J52" s="106">
        <v>4</v>
      </c>
      <c r="K52" s="148"/>
      <c r="L52" s="16">
        <f t="shared" si="0"/>
        <v>0</v>
      </c>
      <c r="M52" s="16"/>
      <c r="N52" s="16"/>
      <c r="O52" s="16"/>
      <c r="P52" s="16"/>
    </row>
    <row r="53" spans="1:16" ht="12.6" customHeight="1" outlineLevel="1" x14ac:dyDescent="0.2">
      <c r="A53" s="109">
        <v>43</v>
      </c>
      <c r="B53" s="106">
        <v>4</v>
      </c>
      <c r="C53" s="106">
        <v>4</v>
      </c>
      <c r="D53" s="106">
        <v>4</v>
      </c>
      <c r="E53" s="106">
        <v>4</v>
      </c>
      <c r="F53" s="106">
        <v>4</v>
      </c>
      <c r="G53" s="106">
        <v>4</v>
      </c>
      <c r="H53" s="106">
        <v>4</v>
      </c>
      <c r="I53" s="106">
        <v>4</v>
      </c>
      <c r="J53" s="106">
        <v>4</v>
      </c>
      <c r="K53" s="148"/>
      <c r="L53" s="16">
        <f t="shared" si="0"/>
        <v>0</v>
      </c>
      <c r="M53" s="16"/>
      <c r="N53" s="16"/>
      <c r="O53" s="16"/>
      <c r="P53" s="16"/>
    </row>
    <row r="54" spans="1:16" ht="12.6" customHeight="1" outlineLevel="1" x14ac:dyDescent="0.2">
      <c r="A54" s="105">
        <v>44</v>
      </c>
      <c r="B54" s="106">
        <v>3</v>
      </c>
      <c r="C54" s="106">
        <v>3</v>
      </c>
      <c r="D54" s="106">
        <v>4</v>
      </c>
      <c r="E54" s="106">
        <v>4</v>
      </c>
      <c r="F54" s="106">
        <v>3</v>
      </c>
      <c r="G54" s="106">
        <v>3</v>
      </c>
      <c r="H54" s="106">
        <v>4</v>
      </c>
      <c r="I54" s="106">
        <v>4</v>
      </c>
      <c r="J54" s="106">
        <v>4</v>
      </c>
      <c r="K54" s="148"/>
      <c r="L54" s="16">
        <f t="shared" si="0"/>
        <v>0</v>
      </c>
      <c r="M54" s="16"/>
      <c r="N54" s="16"/>
      <c r="O54" s="16"/>
      <c r="P54" s="16"/>
    </row>
    <row r="55" spans="1:16" ht="12.6" customHeight="1" outlineLevel="1" x14ac:dyDescent="0.2">
      <c r="A55" s="88">
        <v>45</v>
      </c>
      <c r="B55" s="106">
        <v>3</v>
      </c>
      <c r="C55" s="106">
        <v>4</v>
      </c>
      <c r="D55" s="106">
        <v>3</v>
      </c>
      <c r="E55" s="106">
        <v>3</v>
      </c>
      <c r="F55" s="106">
        <v>3</v>
      </c>
      <c r="G55" s="106">
        <v>4</v>
      </c>
      <c r="H55" s="106">
        <v>4</v>
      </c>
      <c r="I55" s="106">
        <v>2</v>
      </c>
      <c r="J55" s="106">
        <v>4</v>
      </c>
      <c r="K55" s="148"/>
      <c r="L55" s="16">
        <f t="shared" si="0"/>
        <v>0</v>
      </c>
      <c r="M55" s="16"/>
      <c r="N55" s="16"/>
      <c r="O55" s="16"/>
      <c r="P55" s="16"/>
    </row>
    <row r="56" spans="1:16" ht="12.6" customHeight="1" outlineLevel="1" x14ac:dyDescent="0.2">
      <c r="A56" s="109">
        <v>46</v>
      </c>
      <c r="B56" s="106">
        <v>3</v>
      </c>
      <c r="C56" s="106">
        <v>3</v>
      </c>
      <c r="D56" s="106">
        <v>3</v>
      </c>
      <c r="E56" s="106">
        <v>4</v>
      </c>
      <c r="F56" s="106">
        <v>3</v>
      </c>
      <c r="G56" s="106">
        <v>3</v>
      </c>
      <c r="H56" s="106">
        <v>4</v>
      </c>
      <c r="I56" s="106">
        <v>3</v>
      </c>
      <c r="J56" s="106">
        <v>4</v>
      </c>
      <c r="K56" s="148"/>
      <c r="L56" s="16">
        <f t="shared" si="0"/>
        <v>0</v>
      </c>
      <c r="M56" s="16"/>
      <c r="N56" s="16"/>
      <c r="O56" s="16"/>
      <c r="P56" s="16"/>
    </row>
    <row r="57" spans="1:16" ht="12.6" customHeight="1" outlineLevel="1" x14ac:dyDescent="0.2">
      <c r="A57" s="109">
        <v>47</v>
      </c>
      <c r="B57" s="106">
        <v>3</v>
      </c>
      <c r="C57" s="106">
        <v>3</v>
      </c>
      <c r="D57" s="106">
        <v>3</v>
      </c>
      <c r="E57" s="106">
        <v>4</v>
      </c>
      <c r="F57" s="106">
        <v>3</v>
      </c>
      <c r="G57" s="106">
        <v>3</v>
      </c>
      <c r="H57" s="106">
        <v>3</v>
      </c>
      <c r="I57" s="106">
        <v>3</v>
      </c>
      <c r="J57" s="106">
        <v>3</v>
      </c>
      <c r="K57" s="148"/>
      <c r="L57" s="16">
        <f t="shared" si="0"/>
        <v>0</v>
      </c>
      <c r="M57" s="16"/>
      <c r="N57" s="16"/>
      <c r="O57" s="16"/>
      <c r="P57" s="16"/>
    </row>
    <row r="58" spans="1:16" ht="12.6" customHeight="1" outlineLevel="1" x14ac:dyDescent="0.2">
      <c r="A58" s="105">
        <v>48</v>
      </c>
      <c r="B58" s="106">
        <v>3</v>
      </c>
      <c r="C58" s="106">
        <v>3</v>
      </c>
      <c r="D58" s="106">
        <v>3</v>
      </c>
      <c r="E58" s="106">
        <v>3</v>
      </c>
      <c r="F58" s="106">
        <v>3</v>
      </c>
      <c r="G58" s="106">
        <v>3</v>
      </c>
      <c r="H58" s="106">
        <v>3</v>
      </c>
      <c r="I58" s="106">
        <v>3</v>
      </c>
      <c r="J58" s="106">
        <v>3</v>
      </c>
      <c r="K58" s="148"/>
      <c r="L58" s="16">
        <f t="shared" si="0"/>
        <v>0</v>
      </c>
      <c r="M58" s="16"/>
      <c r="N58" s="16"/>
      <c r="O58" s="16"/>
      <c r="P58" s="16"/>
    </row>
    <row r="59" spans="1:16" ht="12.6" customHeight="1" outlineLevel="1" x14ac:dyDescent="0.2">
      <c r="A59" s="88">
        <v>49</v>
      </c>
      <c r="B59" s="106">
        <v>3</v>
      </c>
      <c r="C59" s="106">
        <v>3</v>
      </c>
      <c r="D59" s="106">
        <v>3</v>
      </c>
      <c r="E59" s="106">
        <v>4</v>
      </c>
      <c r="F59" s="106">
        <v>3</v>
      </c>
      <c r="G59" s="106">
        <v>3</v>
      </c>
      <c r="H59" s="106">
        <v>3</v>
      </c>
      <c r="I59" s="106">
        <v>3</v>
      </c>
      <c r="J59" s="106">
        <v>4</v>
      </c>
      <c r="K59" s="148"/>
      <c r="L59" s="16">
        <f t="shared" si="0"/>
        <v>0</v>
      </c>
      <c r="M59" s="16"/>
      <c r="N59" s="16"/>
      <c r="O59" s="16"/>
      <c r="P59" s="16"/>
    </row>
    <row r="60" spans="1:16" ht="12.6" customHeight="1" outlineLevel="1" x14ac:dyDescent="0.2">
      <c r="A60" s="109">
        <v>50</v>
      </c>
      <c r="B60" s="106">
        <v>3</v>
      </c>
      <c r="C60" s="106">
        <v>3</v>
      </c>
      <c r="D60" s="106">
        <v>3</v>
      </c>
      <c r="E60" s="106">
        <v>4</v>
      </c>
      <c r="F60" s="106">
        <v>3</v>
      </c>
      <c r="G60" s="106">
        <v>3</v>
      </c>
      <c r="H60" s="106">
        <v>3</v>
      </c>
      <c r="I60" s="106">
        <v>3</v>
      </c>
      <c r="J60" s="106">
        <v>4</v>
      </c>
      <c r="K60" s="148"/>
      <c r="L60" s="16">
        <f t="shared" ref="L60:L72" si="1">COUNTBLANK(B60:J60)</f>
        <v>0</v>
      </c>
      <c r="M60" s="16"/>
      <c r="N60" s="16"/>
      <c r="O60" s="16"/>
      <c r="P60" s="16"/>
    </row>
    <row r="61" spans="1:16" ht="12.6" customHeight="1" outlineLevel="1" x14ac:dyDescent="0.2">
      <c r="A61" s="109">
        <v>51</v>
      </c>
      <c r="B61" s="106">
        <v>4</v>
      </c>
      <c r="C61" s="106">
        <v>4</v>
      </c>
      <c r="D61" s="106">
        <v>4</v>
      </c>
      <c r="E61" s="106">
        <v>4</v>
      </c>
      <c r="F61" s="106">
        <v>4</v>
      </c>
      <c r="G61" s="106">
        <v>4</v>
      </c>
      <c r="H61" s="106">
        <v>4</v>
      </c>
      <c r="I61" s="106">
        <v>4</v>
      </c>
      <c r="J61" s="106">
        <v>4</v>
      </c>
      <c r="K61" s="148"/>
      <c r="L61" s="16">
        <f t="shared" si="1"/>
        <v>0</v>
      </c>
      <c r="M61" s="16"/>
      <c r="N61" s="16"/>
      <c r="O61" s="16"/>
      <c r="P61" s="16"/>
    </row>
    <row r="62" spans="1:16" ht="12.6" customHeight="1" outlineLevel="1" x14ac:dyDescent="0.2">
      <c r="A62" s="105">
        <v>52</v>
      </c>
      <c r="B62" s="106">
        <v>3</v>
      </c>
      <c r="C62" s="106">
        <v>3</v>
      </c>
      <c r="D62" s="106">
        <v>3</v>
      </c>
      <c r="E62" s="106">
        <v>4</v>
      </c>
      <c r="F62" s="106">
        <v>3</v>
      </c>
      <c r="G62" s="106">
        <v>3</v>
      </c>
      <c r="H62" s="106">
        <v>3</v>
      </c>
      <c r="I62" s="106">
        <v>3</v>
      </c>
      <c r="J62" s="106">
        <v>4</v>
      </c>
      <c r="K62" s="148"/>
      <c r="L62" s="16">
        <f t="shared" si="1"/>
        <v>0</v>
      </c>
      <c r="M62" s="16"/>
      <c r="N62" s="16"/>
      <c r="O62" s="16"/>
      <c r="P62" s="16"/>
    </row>
    <row r="63" spans="1:16" ht="12.6" customHeight="1" outlineLevel="1" x14ac:dyDescent="0.2">
      <c r="A63" s="109">
        <v>53</v>
      </c>
      <c r="B63" s="106">
        <v>4</v>
      </c>
      <c r="C63" s="106">
        <v>4</v>
      </c>
      <c r="D63" s="106">
        <v>4</v>
      </c>
      <c r="E63" s="106">
        <v>4</v>
      </c>
      <c r="F63" s="106">
        <v>4</v>
      </c>
      <c r="G63" s="106">
        <v>3</v>
      </c>
      <c r="H63" s="106">
        <v>3</v>
      </c>
      <c r="I63" s="106">
        <v>4</v>
      </c>
      <c r="J63" s="106">
        <v>4</v>
      </c>
      <c r="K63" s="148"/>
      <c r="L63" s="16">
        <f t="shared" si="1"/>
        <v>0</v>
      </c>
      <c r="M63" s="16"/>
      <c r="N63" s="16"/>
      <c r="O63" s="16"/>
      <c r="P63" s="16"/>
    </row>
    <row r="64" spans="1:16" ht="12.6" customHeight="1" outlineLevel="1" x14ac:dyDescent="0.2">
      <c r="A64" s="109">
        <v>54</v>
      </c>
      <c r="B64" s="106">
        <v>4</v>
      </c>
      <c r="C64" s="106">
        <v>4</v>
      </c>
      <c r="D64" s="106">
        <v>4</v>
      </c>
      <c r="E64" s="106">
        <v>4</v>
      </c>
      <c r="F64" s="106">
        <v>3</v>
      </c>
      <c r="G64" s="106">
        <v>4</v>
      </c>
      <c r="H64" s="106">
        <v>4</v>
      </c>
      <c r="I64" s="106">
        <v>4</v>
      </c>
      <c r="J64" s="106">
        <v>4</v>
      </c>
      <c r="K64" s="148"/>
      <c r="L64" s="16">
        <f t="shared" si="1"/>
        <v>0</v>
      </c>
      <c r="M64" s="16"/>
      <c r="N64" s="16"/>
      <c r="O64" s="16"/>
      <c r="P64" s="16"/>
    </row>
    <row r="65" spans="1:16" ht="12.6" customHeight="1" outlineLevel="1" x14ac:dyDescent="0.2">
      <c r="A65" s="105">
        <v>55</v>
      </c>
      <c r="B65" s="106">
        <v>4</v>
      </c>
      <c r="C65" s="106">
        <v>4</v>
      </c>
      <c r="D65" s="106">
        <v>4</v>
      </c>
      <c r="E65" s="106">
        <v>3</v>
      </c>
      <c r="F65" s="106">
        <v>4</v>
      </c>
      <c r="G65" s="106">
        <v>3</v>
      </c>
      <c r="H65" s="106">
        <v>3</v>
      </c>
      <c r="I65" s="106">
        <v>4</v>
      </c>
      <c r="J65" s="106">
        <v>4</v>
      </c>
      <c r="K65" s="148"/>
      <c r="L65" s="16">
        <f t="shared" si="1"/>
        <v>0</v>
      </c>
      <c r="M65" s="16"/>
      <c r="N65" s="16"/>
      <c r="O65" s="16"/>
      <c r="P65" s="16"/>
    </row>
    <row r="66" spans="1:16" ht="12.6" customHeight="1" outlineLevel="1" x14ac:dyDescent="0.2">
      <c r="A66" s="109">
        <v>56</v>
      </c>
      <c r="B66" s="106">
        <v>4</v>
      </c>
      <c r="C66" s="106">
        <v>3</v>
      </c>
      <c r="D66" s="106">
        <v>3</v>
      </c>
      <c r="E66" s="106">
        <v>4</v>
      </c>
      <c r="F66" s="106">
        <v>3</v>
      </c>
      <c r="G66" s="106">
        <v>4</v>
      </c>
      <c r="H66" s="106">
        <v>4</v>
      </c>
      <c r="I66" s="106">
        <v>4</v>
      </c>
      <c r="J66" s="106">
        <v>4</v>
      </c>
      <c r="K66" s="148"/>
      <c r="L66" s="16">
        <f t="shared" si="1"/>
        <v>0</v>
      </c>
      <c r="M66" s="16"/>
      <c r="N66" s="16"/>
      <c r="O66" s="16"/>
      <c r="P66" s="16"/>
    </row>
    <row r="67" spans="1:16" ht="12.6" customHeight="1" outlineLevel="1" x14ac:dyDescent="0.2">
      <c r="A67" s="109">
        <v>57</v>
      </c>
      <c r="B67" s="106">
        <v>3</v>
      </c>
      <c r="C67" s="106">
        <v>3</v>
      </c>
      <c r="D67" s="106">
        <v>3</v>
      </c>
      <c r="E67" s="106">
        <v>3</v>
      </c>
      <c r="F67" s="106">
        <v>3</v>
      </c>
      <c r="G67" s="106">
        <v>3</v>
      </c>
      <c r="H67" s="106">
        <v>3</v>
      </c>
      <c r="I67" s="106">
        <v>3</v>
      </c>
      <c r="J67" s="106">
        <v>4</v>
      </c>
      <c r="K67" s="148"/>
      <c r="L67" s="16">
        <f t="shared" si="1"/>
        <v>0</v>
      </c>
      <c r="M67" s="16"/>
      <c r="N67" s="16"/>
      <c r="O67" s="16"/>
      <c r="P67" s="16"/>
    </row>
    <row r="68" spans="1:16" ht="12.6" customHeight="1" outlineLevel="1" x14ac:dyDescent="0.2">
      <c r="A68" s="105">
        <v>58</v>
      </c>
      <c r="B68" s="106">
        <v>3</v>
      </c>
      <c r="C68" s="106">
        <v>2</v>
      </c>
      <c r="D68" s="106">
        <v>3</v>
      </c>
      <c r="E68" s="106">
        <v>3</v>
      </c>
      <c r="F68" s="106">
        <v>3</v>
      </c>
      <c r="G68" s="106">
        <v>3</v>
      </c>
      <c r="H68" s="106">
        <v>3</v>
      </c>
      <c r="I68" s="106">
        <v>2</v>
      </c>
      <c r="J68" s="106">
        <v>3</v>
      </c>
      <c r="K68" s="148"/>
      <c r="L68" s="16">
        <f t="shared" si="1"/>
        <v>0</v>
      </c>
      <c r="M68" s="16"/>
      <c r="N68" s="16"/>
      <c r="O68" s="16"/>
      <c r="P68" s="16"/>
    </row>
    <row r="69" spans="1:16" ht="12.6" customHeight="1" outlineLevel="1" x14ac:dyDescent="0.2">
      <c r="A69" s="109">
        <v>59</v>
      </c>
      <c r="B69" s="106">
        <v>3</v>
      </c>
      <c r="C69" s="106">
        <v>3</v>
      </c>
      <c r="D69" s="106">
        <v>3</v>
      </c>
      <c r="E69" s="106">
        <v>4</v>
      </c>
      <c r="F69" s="106">
        <v>3</v>
      </c>
      <c r="G69" s="106">
        <v>3</v>
      </c>
      <c r="H69" s="106">
        <v>3</v>
      </c>
      <c r="I69" s="106">
        <v>3</v>
      </c>
      <c r="J69" s="106">
        <v>4</v>
      </c>
      <c r="K69" s="148"/>
      <c r="L69" s="16">
        <f t="shared" si="1"/>
        <v>0</v>
      </c>
      <c r="M69" s="16"/>
      <c r="N69" s="16"/>
      <c r="O69" s="16"/>
      <c r="P69" s="16"/>
    </row>
    <row r="70" spans="1:16" ht="12.6" customHeight="1" outlineLevel="1" x14ac:dyDescent="0.2">
      <c r="A70" s="109">
        <v>60</v>
      </c>
      <c r="B70" s="106">
        <v>3</v>
      </c>
      <c r="C70" s="106">
        <v>3</v>
      </c>
      <c r="D70" s="106">
        <v>3</v>
      </c>
      <c r="E70" s="106">
        <v>4</v>
      </c>
      <c r="F70" s="106">
        <v>3</v>
      </c>
      <c r="G70" s="106">
        <v>3</v>
      </c>
      <c r="H70" s="106">
        <v>3</v>
      </c>
      <c r="I70" s="106">
        <v>3</v>
      </c>
      <c r="J70" s="106">
        <v>3</v>
      </c>
      <c r="K70" s="148"/>
      <c r="L70" s="16">
        <f t="shared" si="1"/>
        <v>0</v>
      </c>
      <c r="M70" s="16"/>
      <c r="N70" s="16"/>
      <c r="O70" s="16"/>
      <c r="P70" s="16"/>
    </row>
    <row r="71" spans="1:16" ht="12.6" customHeight="1" outlineLevel="1" x14ac:dyDescent="0.2">
      <c r="A71" s="105">
        <v>61</v>
      </c>
      <c r="B71" s="106">
        <v>3</v>
      </c>
      <c r="C71" s="106">
        <v>3</v>
      </c>
      <c r="D71" s="106">
        <v>3</v>
      </c>
      <c r="E71" s="106">
        <v>4</v>
      </c>
      <c r="F71" s="106">
        <v>3</v>
      </c>
      <c r="G71" s="106">
        <v>3</v>
      </c>
      <c r="H71" s="106">
        <v>3</v>
      </c>
      <c r="I71" s="106">
        <v>3</v>
      </c>
      <c r="J71" s="106">
        <v>4</v>
      </c>
      <c r="K71" s="148"/>
      <c r="L71" s="16">
        <f t="shared" si="1"/>
        <v>0</v>
      </c>
      <c r="M71" s="16"/>
      <c r="N71" s="16"/>
      <c r="O71" s="16"/>
      <c r="P71" s="16"/>
    </row>
    <row r="72" spans="1:16" ht="12.6" customHeight="1" outlineLevel="1" x14ac:dyDescent="0.2">
      <c r="A72" s="109">
        <v>62</v>
      </c>
      <c r="B72" s="106">
        <v>3</v>
      </c>
      <c r="C72" s="106">
        <v>4</v>
      </c>
      <c r="D72" s="106">
        <v>4</v>
      </c>
      <c r="E72" s="106">
        <v>4</v>
      </c>
      <c r="F72" s="106">
        <v>4</v>
      </c>
      <c r="G72" s="106">
        <v>4</v>
      </c>
      <c r="H72" s="106">
        <v>4</v>
      </c>
      <c r="I72" s="106">
        <v>4</v>
      </c>
      <c r="J72" s="106">
        <v>4</v>
      </c>
      <c r="K72" s="148"/>
      <c r="L72" s="16">
        <f t="shared" si="1"/>
        <v>0</v>
      </c>
      <c r="M72" s="16"/>
      <c r="N72" s="16"/>
      <c r="O72" s="16"/>
      <c r="P72" s="16"/>
    </row>
    <row r="73" spans="1:16" ht="12.6" customHeight="1" outlineLevel="1" x14ac:dyDescent="0.2">
      <c r="A73" s="105">
        <v>63</v>
      </c>
      <c r="B73" s="106">
        <v>3</v>
      </c>
      <c r="C73" s="106">
        <v>3</v>
      </c>
      <c r="D73" s="106">
        <v>3</v>
      </c>
      <c r="E73" s="106">
        <v>4</v>
      </c>
      <c r="F73" s="106">
        <v>3</v>
      </c>
      <c r="G73" s="106">
        <v>3</v>
      </c>
      <c r="H73" s="106">
        <v>3</v>
      </c>
      <c r="I73" s="106">
        <v>3</v>
      </c>
      <c r="J73" s="106">
        <v>3</v>
      </c>
      <c r="K73" s="148"/>
      <c r="L73" s="16">
        <f t="shared" ref="L73:L80" si="2">COUNTBLANK(B73:J73)</f>
        <v>0</v>
      </c>
      <c r="M73" s="16"/>
      <c r="N73" s="16"/>
      <c r="O73" s="16"/>
      <c r="P73" s="16"/>
    </row>
    <row r="74" spans="1:16" ht="12.6" customHeight="1" outlineLevel="1" x14ac:dyDescent="0.2">
      <c r="A74" s="109">
        <v>64</v>
      </c>
      <c r="B74" s="106">
        <v>3</v>
      </c>
      <c r="C74" s="106">
        <v>3</v>
      </c>
      <c r="D74" s="106">
        <v>3</v>
      </c>
      <c r="E74" s="106">
        <v>4</v>
      </c>
      <c r="F74" s="106">
        <v>3</v>
      </c>
      <c r="G74" s="106">
        <v>3</v>
      </c>
      <c r="H74" s="106">
        <v>3</v>
      </c>
      <c r="I74" s="106">
        <v>3</v>
      </c>
      <c r="J74" s="106">
        <v>4</v>
      </c>
      <c r="K74" s="148"/>
      <c r="L74" s="16">
        <f t="shared" si="2"/>
        <v>0</v>
      </c>
      <c r="M74" s="16"/>
      <c r="N74" s="16"/>
      <c r="O74" s="16"/>
      <c r="P74" s="16"/>
    </row>
    <row r="75" spans="1:16" ht="12.6" customHeight="1" outlineLevel="1" x14ac:dyDescent="0.2">
      <c r="A75" s="105">
        <v>65</v>
      </c>
      <c r="B75" s="106">
        <v>4</v>
      </c>
      <c r="C75" s="106">
        <v>3</v>
      </c>
      <c r="D75" s="106">
        <v>3</v>
      </c>
      <c r="E75" s="106">
        <v>4</v>
      </c>
      <c r="F75" s="106">
        <v>3</v>
      </c>
      <c r="G75" s="106">
        <v>4</v>
      </c>
      <c r="H75" s="106">
        <v>3</v>
      </c>
      <c r="I75" s="106">
        <v>3</v>
      </c>
      <c r="J75" s="106">
        <v>4</v>
      </c>
      <c r="K75" s="148"/>
      <c r="L75" s="16">
        <f t="shared" si="2"/>
        <v>0</v>
      </c>
      <c r="M75" s="16"/>
      <c r="N75" s="16"/>
      <c r="O75" s="16"/>
      <c r="P75" s="16"/>
    </row>
    <row r="76" spans="1:16" ht="12.6" customHeight="1" outlineLevel="1" x14ac:dyDescent="0.2">
      <c r="A76" s="109">
        <v>66</v>
      </c>
      <c r="B76" s="106">
        <v>4</v>
      </c>
      <c r="C76" s="106">
        <v>3</v>
      </c>
      <c r="D76" s="106">
        <v>3</v>
      </c>
      <c r="E76" s="106">
        <v>4</v>
      </c>
      <c r="F76" s="106">
        <v>3</v>
      </c>
      <c r="G76" s="106">
        <v>3</v>
      </c>
      <c r="H76" s="106">
        <v>3</v>
      </c>
      <c r="I76" s="106">
        <v>3</v>
      </c>
      <c r="J76" s="106">
        <v>4</v>
      </c>
      <c r="K76" s="148"/>
      <c r="L76" s="16">
        <f t="shared" si="2"/>
        <v>0</v>
      </c>
      <c r="M76" s="16"/>
      <c r="N76" s="16"/>
      <c r="O76" s="16"/>
      <c r="P76" s="16"/>
    </row>
    <row r="77" spans="1:16" ht="12.6" customHeight="1" outlineLevel="1" x14ac:dyDescent="0.2">
      <c r="A77" s="105">
        <v>67</v>
      </c>
      <c r="B77" s="106">
        <v>4</v>
      </c>
      <c r="C77" s="106">
        <v>3</v>
      </c>
      <c r="D77" s="106">
        <v>3</v>
      </c>
      <c r="E77" s="106">
        <v>4</v>
      </c>
      <c r="F77" s="106">
        <v>3</v>
      </c>
      <c r="G77" s="106">
        <v>3</v>
      </c>
      <c r="H77" s="106">
        <v>3</v>
      </c>
      <c r="I77" s="106">
        <v>4</v>
      </c>
      <c r="J77" s="106">
        <v>4</v>
      </c>
      <c r="K77" s="148"/>
      <c r="L77" s="16">
        <f t="shared" si="2"/>
        <v>0</v>
      </c>
      <c r="M77" s="16"/>
      <c r="N77" s="16"/>
      <c r="O77" s="16"/>
      <c r="P77" s="16"/>
    </row>
    <row r="78" spans="1:16" ht="12.6" customHeight="1" outlineLevel="1" x14ac:dyDescent="0.2">
      <c r="A78" s="109">
        <v>68</v>
      </c>
      <c r="B78" s="106">
        <v>4</v>
      </c>
      <c r="C78" s="106">
        <v>4</v>
      </c>
      <c r="D78" s="106">
        <v>4</v>
      </c>
      <c r="E78" s="106">
        <v>4</v>
      </c>
      <c r="F78" s="106">
        <v>4</v>
      </c>
      <c r="G78" s="106">
        <v>4</v>
      </c>
      <c r="H78" s="106">
        <v>4</v>
      </c>
      <c r="I78" s="106">
        <v>4</v>
      </c>
      <c r="J78" s="106">
        <v>4</v>
      </c>
      <c r="K78" s="148"/>
      <c r="L78" s="16">
        <f t="shared" si="2"/>
        <v>0</v>
      </c>
      <c r="M78" s="16"/>
      <c r="N78" s="16"/>
      <c r="O78" s="16"/>
      <c r="P78" s="16"/>
    </row>
    <row r="79" spans="1:16" ht="12.6" customHeight="1" outlineLevel="1" x14ac:dyDescent="0.2">
      <c r="A79" s="105">
        <v>69</v>
      </c>
      <c r="B79" s="106">
        <v>3</v>
      </c>
      <c r="C79" s="106">
        <v>3</v>
      </c>
      <c r="D79" s="106">
        <v>3</v>
      </c>
      <c r="E79" s="106">
        <v>4</v>
      </c>
      <c r="F79" s="106">
        <v>3</v>
      </c>
      <c r="G79" s="106">
        <v>3</v>
      </c>
      <c r="H79" s="106">
        <v>3</v>
      </c>
      <c r="I79" s="106">
        <v>3</v>
      </c>
      <c r="J79" s="106">
        <v>4</v>
      </c>
      <c r="K79" s="148"/>
      <c r="L79" s="16">
        <f t="shared" si="2"/>
        <v>0</v>
      </c>
      <c r="M79" s="16"/>
      <c r="N79" s="16"/>
      <c r="O79" s="16"/>
      <c r="P79" s="16"/>
    </row>
    <row r="80" spans="1:16" ht="12.6" customHeight="1" outlineLevel="1" x14ac:dyDescent="0.2">
      <c r="A80" s="109">
        <v>70</v>
      </c>
      <c r="B80" s="106">
        <v>3</v>
      </c>
      <c r="C80" s="106">
        <v>3</v>
      </c>
      <c r="D80" s="106">
        <v>3</v>
      </c>
      <c r="E80" s="106">
        <v>3</v>
      </c>
      <c r="F80" s="106">
        <v>3</v>
      </c>
      <c r="G80" s="106">
        <v>3</v>
      </c>
      <c r="H80" s="106">
        <v>3</v>
      </c>
      <c r="I80" s="106">
        <v>3</v>
      </c>
      <c r="J80" s="106">
        <v>4</v>
      </c>
      <c r="K80" s="148"/>
      <c r="L80" s="16">
        <f t="shared" si="2"/>
        <v>0</v>
      </c>
      <c r="M80" s="16"/>
      <c r="N80" s="16"/>
      <c r="O80" s="16"/>
      <c r="P80" s="16"/>
    </row>
    <row r="81" spans="1:19" ht="12.6" customHeight="1" x14ac:dyDescent="0.2">
      <c r="A81" s="18" t="s">
        <v>43</v>
      </c>
      <c r="B81" s="170">
        <f t="shared" ref="B81:J81" si="3">SUM(B11:B80)</f>
        <v>239</v>
      </c>
      <c r="C81" s="170">
        <f t="shared" si="3"/>
        <v>233</v>
      </c>
      <c r="D81" s="170">
        <f t="shared" si="3"/>
        <v>235</v>
      </c>
      <c r="E81" s="170">
        <f t="shared" si="3"/>
        <v>265</v>
      </c>
      <c r="F81" s="170">
        <f t="shared" si="3"/>
        <v>233</v>
      </c>
      <c r="G81" s="170">
        <f t="shared" si="3"/>
        <v>236</v>
      </c>
      <c r="H81" s="170">
        <f t="shared" si="3"/>
        <v>240</v>
      </c>
      <c r="I81" s="172">
        <f t="shared" si="3"/>
        <v>236</v>
      </c>
      <c r="J81" s="174">
        <f t="shared" si="3"/>
        <v>268</v>
      </c>
      <c r="K81" s="149"/>
      <c r="L81" s="169"/>
      <c r="M81" s="169"/>
      <c r="N81" s="169"/>
      <c r="O81" s="169"/>
      <c r="P81" s="169"/>
    </row>
    <row r="82" spans="1:19" ht="12.6" customHeight="1" x14ac:dyDescent="0.2">
      <c r="A82" s="19" t="s">
        <v>42</v>
      </c>
      <c r="B82" s="171"/>
      <c r="C82" s="171"/>
      <c r="D82" s="171"/>
      <c r="E82" s="171"/>
      <c r="F82" s="171"/>
      <c r="G82" s="171"/>
      <c r="H82" s="171"/>
      <c r="I82" s="173"/>
      <c r="J82" s="174"/>
      <c r="K82" s="149"/>
      <c r="L82" s="169"/>
      <c r="M82" s="169"/>
      <c r="N82" s="169"/>
      <c r="O82" s="169"/>
      <c r="P82" s="169"/>
    </row>
    <row r="83" spans="1:19" ht="12.6" customHeight="1" x14ac:dyDescent="0.2">
      <c r="A83" s="20" t="s">
        <v>38</v>
      </c>
      <c r="B83" s="175">
        <f t="shared" ref="B83:J83" si="4">(SUM(B11:B80))/COUNT(B11:B80)</f>
        <v>3.4142857142857141</v>
      </c>
      <c r="C83" s="175">
        <f t="shared" si="4"/>
        <v>3.3285714285714287</v>
      </c>
      <c r="D83" s="175">
        <f t="shared" si="4"/>
        <v>3.3571428571428572</v>
      </c>
      <c r="E83" s="175">
        <f t="shared" si="4"/>
        <v>3.7857142857142856</v>
      </c>
      <c r="F83" s="175">
        <f t="shared" si="4"/>
        <v>3.3285714285714287</v>
      </c>
      <c r="G83" s="175">
        <f t="shared" si="4"/>
        <v>3.3714285714285714</v>
      </c>
      <c r="H83" s="175">
        <f t="shared" si="4"/>
        <v>3.4285714285714284</v>
      </c>
      <c r="I83" s="177">
        <f t="shared" si="4"/>
        <v>3.3714285714285714</v>
      </c>
      <c r="J83" s="175">
        <f t="shared" si="4"/>
        <v>3.8285714285714287</v>
      </c>
      <c r="K83" s="121"/>
      <c r="L83" s="21"/>
      <c r="M83" s="180"/>
      <c r="N83" s="180"/>
      <c r="O83" s="181" t="s">
        <v>44</v>
      </c>
      <c r="P83" s="180"/>
    </row>
    <row r="84" spans="1:19" ht="12.6" customHeight="1" x14ac:dyDescent="0.2">
      <c r="A84" s="22" t="s">
        <v>39</v>
      </c>
      <c r="B84" s="176"/>
      <c r="C84" s="176"/>
      <c r="D84" s="176"/>
      <c r="E84" s="176"/>
      <c r="F84" s="176"/>
      <c r="G84" s="176"/>
      <c r="H84" s="176"/>
      <c r="I84" s="178"/>
      <c r="J84" s="179"/>
      <c r="K84" s="121"/>
      <c r="L84" s="21"/>
      <c r="M84" s="180"/>
      <c r="N84" s="180"/>
      <c r="O84" s="180"/>
      <c r="P84" s="180"/>
    </row>
    <row r="85" spans="1:19" ht="12.6" customHeight="1" x14ac:dyDescent="0.2">
      <c r="A85" s="23" t="s">
        <v>22</v>
      </c>
      <c r="B85" s="150"/>
      <c r="C85" s="150"/>
      <c r="D85" s="150"/>
      <c r="E85" s="150"/>
      <c r="F85" s="150"/>
      <c r="G85" s="150"/>
      <c r="H85" s="150"/>
      <c r="I85" s="151"/>
      <c r="J85" s="150"/>
      <c r="K85" s="152" t="s">
        <v>17</v>
      </c>
      <c r="L85" s="24"/>
      <c r="M85" s="180"/>
      <c r="N85" s="180"/>
      <c r="O85" s="180"/>
      <c r="P85" s="180"/>
      <c r="Q85" s="24"/>
    </row>
    <row r="86" spans="1:19" ht="12.6" customHeight="1" x14ac:dyDescent="0.2">
      <c r="A86" s="25" t="s">
        <v>40</v>
      </c>
      <c r="B86" s="200">
        <f t="shared" ref="B86:J86" si="5">+B83*0.111</f>
        <v>0.37898571428571426</v>
      </c>
      <c r="C86" s="200">
        <f t="shared" si="5"/>
        <v>0.36947142857142862</v>
      </c>
      <c r="D86" s="121">
        <f t="shared" si="5"/>
        <v>0.37264285714285716</v>
      </c>
      <c r="E86" s="121">
        <f t="shared" si="5"/>
        <v>0.42021428571428571</v>
      </c>
      <c r="F86" s="121">
        <f t="shared" si="5"/>
        <v>0.36947142857142862</v>
      </c>
      <c r="G86" s="121">
        <f t="shared" si="5"/>
        <v>0.37422857142857141</v>
      </c>
      <c r="H86" s="121">
        <f t="shared" si="5"/>
        <v>0.38057142857142856</v>
      </c>
      <c r="I86" s="121">
        <f t="shared" si="5"/>
        <v>0.37422857142857141</v>
      </c>
      <c r="J86" s="121">
        <f t="shared" si="5"/>
        <v>0.42497142857142861</v>
      </c>
      <c r="K86" s="155">
        <f>SUM(B86:J86)</f>
        <v>3.4647857142857146</v>
      </c>
      <c r="L86" s="26"/>
      <c r="M86" s="180"/>
      <c r="N86" s="180"/>
      <c r="O86" s="180"/>
      <c r="P86" s="180"/>
      <c r="Q86" s="26"/>
    </row>
    <row r="87" spans="1:19" ht="12.6" customHeight="1" x14ac:dyDescent="0.2">
      <c r="A87" s="27" t="s">
        <v>41</v>
      </c>
      <c r="B87" s="201"/>
      <c r="C87" s="201"/>
      <c r="D87" s="28"/>
      <c r="E87" s="28"/>
      <c r="F87" s="28"/>
      <c r="G87" s="28"/>
      <c r="H87" s="28"/>
      <c r="I87" s="29"/>
      <c r="J87" s="29"/>
      <c r="K87" s="153"/>
      <c r="L87" s="30"/>
      <c r="M87" s="26"/>
      <c r="N87" s="26"/>
      <c r="O87" s="26"/>
      <c r="P87" s="26"/>
      <c r="Q87" s="30"/>
    </row>
    <row r="88" spans="1:19" ht="12.75" customHeight="1" x14ac:dyDescent="0.2">
      <c r="A88" s="194" t="s">
        <v>10</v>
      </c>
      <c r="B88" s="195"/>
      <c r="C88" s="195"/>
      <c r="D88" s="195"/>
      <c r="E88" s="195"/>
      <c r="F88" s="195"/>
      <c r="G88" s="195"/>
      <c r="H88" s="195"/>
      <c r="I88" s="195"/>
      <c r="J88" s="196"/>
      <c r="K88" s="154" t="s">
        <v>18</v>
      </c>
      <c r="L88" s="31"/>
      <c r="M88" s="26"/>
      <c r="N88" s="26"/>
      <c r="O88" s="26"/>
      <c r="P88" s="26"/>
      <c r="Q88" s="31"/>
      <c r="S88" s="9" t="s">
        <v>44</v>
      </c>
    </row>
    <row r="89" spans="1:19" ht="15.75" x14ac:dyDescent="0.25">
      <c r="A89" s="197"/>
      <c r="B89" s="198"/>
      <c r="C89" s="198"/>
      <c r="D89" s="198"/>
      <c r="E89" s="198"/>
      <c r="F89" s="198"/>
      <c r="G89" s="198"/>
      <c r="H89" s="198"/>
      <c r="I89" s="198"/>
      <c r="J89" s="199"/>
      <c r="K89" s="32">
        <f>+K86*25</f>
        <v>86.619642857142864</v>
      </c>
      <c r="L89" s="33"/>
      <c r="M89" s="33"/>
      <c r="N89" s="33"/>
      <c r="O89" s="33"/>
      <c r="P89" s="33"/>
      <c r="Q89" s="34"/>
    </row>
    <row r="90" spans="1:19" ht="12.6" customHeight="1" x14ac:dyDescent="0.2"/>
    <row r="91" spans="1:19" ht="12.6" customHeight="1" x14ac:dyDescent="0.2">
      <c r="A91" s="12" t="s">
        <v>11</v>
      </c>
      <c r="F91" s="13" t="s">
        <v>19</v>
      </c>
      <c r="G91" s="188" t="s">
        <v>82</v>
      </c>
      <c r="H91" s="189"/>
      <c r="I91" s="190"/>
      <c r="J91" s="35" t="s">
        <v>83</v>
      </c>
      <c r="K91" s="139"/>
      <c r="L91" s="12"/>
      <c r="M91" s="12"/>
      <c r="N91" s="12" t="s">
        <v>150</v>
      </c>
      <c r="O91" s="12"/>
      <c r="P91" s="36"/>
      <c r="Q91" s="37"/>
      <c r="S91" s="9" t="s">
        <v>44</v>
      </c>
    </row>
    <row r="92" spans="1:19" ht="12.6" customHeight="1" x14ac:dyDescent="0.2">
      <c r="A92" s="38" t="s">
        <v>12</v>
      </c>
      <c r="C92" s="38" t="s">
        <v>31</v>
      </c>
      <c r="F92" s="39" t="s">
        <v>1</v>
      </c>
      <c r="G92" s="191" t="s">
        <v>143</v>
      </c>
      <c r="H92" s="192"/>
      <c r="I92" s="193"/>
      <c r="J92" s="40">
        <f>B83</f>
        <v>3.4142857142857141</v>
      </c>
      <c r="K92" s="140"/>
      <c r="L92" s="41"/>
      <c r="M92" s="41"/>
      <c r="N92" s="74">
        <f>AVERAGE(J92:J100)</f>
        <v>3.4682539682539679</v>
      </c>
      <c r="O92" s="41"/>
      <c r="P92" s="26"/>
    </row>
    <row r="93" spans="1:19" ht="12.6" customHeight="1" x14ac:dyDescent="0.2">
      <c r="A93" s="38" t="s">
        <v>13</v>
      </c>
      <c r="C93" s="38" t="s">
        <v>32</v>
      </c>
      <c r="F93" s="39" t="s">
        <v>2</v>
      </c>
      <c r="G93" s="191" t="s">
        <v>84</v>
      </c>
      <c r="H93" s="192"/>
      <c r="I93" s="193"/>
      <c r="J93" s="40">
        <f>C83</f>
        <v>3.3285714285714287</v>
      </c>
      <c r="K93" s="140"/>
      <c r="L93" s="41"/>
      <c r="M93" s="41"/>
      <c r="N93" s="41"/>
      <c r="O93" s="41"/>
      <c r="P93" s="26"/>
    </row>
    <row r="94" spans="1:19" ht="12.6" customHeight="1" x14ac:dyDescent="0.2">
      <c r="A94" s="38" t="s">
        <v>14</v>
      </c>
      <c r="C94" s="38" t="s">
        <v>33</v>
      </c>
      <c r="F94" s="39" t="s">
        <v>3</v>
      </c>
      <c r="G94" s="187" t="s">
        <v>119</v>
      </c>
      <c r="H94" s="183"/>
      <c r="I94" s="184"/>
      <c r="J94" s="40">
        <f>D83</f>
        <v>3.3571428571428572</v>
      </c>
      <c r="K94" s="140"/>
      <c r="L94" s="41"/>
      <c r="M94" s="41"/>
      <c r="N94" s="41"/>
      <c r="O94" s="41"/>
      <c r="P94" s="26"/>
    </row>
    <row r="95" spans="1:19" ht="12.6" customHeight="1" x14ac:dyDescent="0.2">
      <c r="A95" s="38" t="s">
        <v>15</v>
      </c>
      <c r="C95" s="38" t="s">
        <v>35</v>
      </c>
      <c r="F95" s="39" t="s">
        <v>4</v>
      </c>
      <c r="G95" s="187" t="s">
        <v>144</v>
      </c>
      <c r="H95" s="183"/>
      <c r="I95" s="184"/>
      <c r="J95" s="40">
        <f>E83</f>
        <v>3.7857142857142856</v>
      </c>
      <c r="K95" s="140"/>
      <c r="L95" s="41"/>
      <c r="M95" s="41"/>
      <c r="N95" s="41"/>
      <c r="O95" s="41"/>
      <c r="P95" s="26"/>
    </row>
    <row r="96" spans="1:19" ht="12.6" customHeight="1" x14ac:dyDescent="0.2">
      <c r="A96" s="38" t="s">
        <v>16</v>
      </c>
      <c r="C96" s="38" t="s">
        <v>36</v>
      </c>
      <c r="F96" s="39" t="s">
        <v>5</v>
      </c>
      <c r="G96" s="187" t="s">
        <v>145</v>
      </c>
      <c r="H96" s="183"/>
      <c r="I96" s="184"/>
      <c r="J96" s="40">
        <f>F83</f>
        <v>3.3285714285714287</v>
      </c>
      <c r="K96" s="140"/>
      <c r="L96" s="41"/>
      <c r="M96" s="41"/>
      <c r="N96" s="41"/>
      <c r="O96" s="41"/>
      <c r="P96" s="26"/>
    </row>
    <row r="97" spans="1:21" ht="12.6" customHeight="1" x14ac:dyDescent="0.2">
      <c r="A97" s="9" t="s">
        <v>23</v>
      </c>
      <c r="C97" s="38" t="s">
        <v>37</v>
      </c>
      <c r="F97" s="39" t="s">
        <v>6</v>
      </c>
      <c r="G97" s="187" t="s">
        <v>146</v>
      </c>
      <c r="H97" s="183"/>
      <c r="I97" s="184"/>
      <c r="J97" s="40">
        <f>G83</f>
        <v>3.3714285714285714</v>
      </c>
      <c r="K97" s="140"/>
      <c r="L97" s="41"/>
      <c r="M97" s="41"/>
      <c r="N97" s="41"/>
      <c r="O97" s="41"/>
      <c r="P97" s="26"/>
    </row>
    <row r="98" spans="1:21" ht="12.6" customHeight="1" x14ac:dyDescent="0.2">
      <c r="C98" s="9" t="s">
        <v>34</v>
      </c>
      <c r="F98" s="39" t="s">
        <v>7</v>
      </c>
      <c r="G98" s="187" t="s">
        <v>147</v>
      </c>
      <c r="H98" s="183"/>
      <c r="I98" s="184"/>
      <c r="J98" s="40">
        <f>H83</f>
        <v>3.4285714285714284</v>
      </c>
      <c r="K98" s="140"/>
      <c r="L98" s="41"/>
      <c r="M98" s="41"/>
      <c r="N98" s="41"/>
      <c r="O98" s="41"/>
      <c r="P98" s="26"/>
    </row>
    <row r="99" spans="1:21" ht="12.6" customHeight="1" x14ac:dyDescent="0.2">
      <c r="A99" s="9" t="s">
        <v>30</v>
      </c>
      <c r="C99" s="38" t="s">
        <v>121</v>
      </c>
      <c r="F99" s="39" t="s">
        <v>8</v>
      </c>
      <c r="G99" s="182" t="s">
        <v>120</v>
      </c>
      <c r="H99" s="183"/>
      <c r="I99" s="184"/>
      <c r="J99" s="40">
        <f>I83</f>
        <v>3.3714285714285714</v>
      </c>
      <c r="K99" s="140"/>
      <c r="L99" s="41"/>
      <c r="M99" s="41"/>
      <c r="N99" s="41"/>
      <c r="O99" s="41"/>
      <c r="P99" s="26"/>
    </row>
    <row r="100" spans="1:21" x14ac:dyDescent="0.2">
      <c r="F100" s="39" t="s">
        <v>9</v>
      </c>
      <c r="G100" s="182" t="s">
        <v>148</v>
      </c>
      <c r="H100" s="183"/>
      <c r="I100" s="184"/>
      <c r="J100" s="40">
        <f>J83</f>
        <v>3.8285714285714287</v>
      </c>
      <c r="K100" s="140"/>
      <c r="L100" s="41"/>
      <c r="M100" s="41"/>
      <c r="N100" s="41"/>
      <c r="O100" s="41"/>
      <c r="P100" s="26"/>
    </row>
    <row r="101" spans="1:21" ht="20.25" customHeight="1" x14ac:dyDescent="0.2">
      <c r="F101" s="42"/>
      <c r="G101" s="42"/>
      <c r="H101" s="42"/>
      <c r="I101" s="42"/>
      <c r="J101" s="26"/>
      <c r="K101" s="26"/>
      <c r="L101" s="41"/>
      <c r="M101" s="41"/>
      <c r="N101" s="41"/>
      <c r="O101" s="41"/>
      <c r="P101" s="26"/>
    </row>
    <row r="102" spans="1:21" s="55" customFormat="1" ht="18" x14ac:dyDescent="0.25">
      <c r="A102" s="185" t="s">
        <v>24</v>
      </c>
      <c r="B102" s="186"/>
      <c r="C102" s="186"/>
      <c r="D102" s="186"/>
      <c r="E102" s="186"/>
      <c r="F102" s="186"/>
      <c r="G102" s="186"/>
      <c r="H102" s="186"/>
      <c r="I102" s="186"/>
      <c r="J102" s="52">
        <f>+K89</f>
        <v>86.619642857142864</v>
      </c>
      <c r="K102" s="141"/>
      <c r="L102" s="53"/>
      <c r="M102" s="53"/>
      <c r="N102" s="53"/>
      <c r="O102" s="53"/>
      <c r="P102" s="54"/>
      <c r="U102" s="9"/>
    </row>
    <row r="103" spans="1:21" ht="18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1"/>
      <c r="K103" s="51"/>
      <c r="L103" s="41"/>
      <c r="M103" s="41"/>
      <c r="N103" s="41"/>
      <c r="O103" s="41"/>
      <c r="P103" s="26"/>
      <c r="U103" s="55"/>
    </row>
    <row r="104" spans="1:21" s="55" customFormat="1" ht="18" x14ac:dyDescent="0.25">
      <c r="A104" s="56"/>
      <c r="B104" s="56"/>
      <c r="E104" s="57" t="s">
        <v>25</v>
      </c>
      <c r="F104" s="58"/>
      <c r="G104" s="58"/>
      <c r="H104" s="59" t="str">
        <f>IF(J102&gt;=88.31,"Sangat Baik",IF(J102&gt;=76.61,"Baik",IF(J102&gt;=65,"Kurang Baik",IF(J102&gt;=25,"Tidak Baik"))))</f>
        <v>Baik</v>
      </c>
      <c r="I104" s="81"/>
      <c r="J104" s="60"/>
      <c r="K104" s="60"/>
      <c r="L104" s="53"/>
      <c r="M104" s="53"/>
      <c r="N104" s="53"/>
      <c r="O104" s="53"/>
      <c r="P104" s="54"/>
      <c r="U104" s="9"/>
    </row>
    <row r="105" spans="1:21" ht="18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1"/>
      <c r="K105" s="51"/>
      <c r="L105" s="41"/>
      <c r="M105" s="41"/>
      <c r="N105" s="41"/>
      <c r="O105" s="41"/>
      <c r="P105" s="26"/>
      <c r="U105" s="55"/>
    </row>
    <row r="106" spans="1:21" ht="15.75" x14ac:dyDescent="0.25">
      <c r="A106" s="43"/>
      <c r="B106" s="43"/>
      <c r="C106" s="43"/>
      <c r="D106" s="43"/>
      <c r="E106" s="44"/>
      <c r="G106" s="42"/>
      <c r="J106" s="26"/>
      <c r="K106" s="26"/>
      <c r="L106" s="41"/>
      <c r="M106" s="41"/>
      <c r="N106" s="41"/>
      <c r="O106" s="41"/>
      <c r="P106" s="26"/>
    </row>
    <row r="107" spans="1:21" ht="12.6" customHeight="1" x14ac:dyDescent="0.2">
      <c r="A107" s="12" t="s">
        <v>25</v>
      </c>
      <c r="G107" s="42"/>
      <c r="J107" s="26"/>
      <c r="K107" s="26"/>
      <c r="L107" s="41"/>
      <c r="M107" s="41"/>
      <c r="N107" s="41"/>
      <c r="O107" s="41"/>
      <c r="P107" s="26"/>
    </row>
    <row r="108" spans="1:21" ht="14.25" customHeight="1" x14ac:dyDescent="0.2">
      <c r="A108" s="78" t="s">
        <v>26</v>
      </c>
      <c r="B108" s="79"/>
      <c r="C108" s="79"/>
      <c r="D108" s="80" t="s">
        <v>151</v>
      </c>
      <c r="E108" s="79"/>
      <c r="F108" s="78" t="s">
        <v>28</v>
      </c>
      <c r="G108" s="79"/>
      <c r="H108" s="79"/>
      <c r="I108" s="80" t="s">
        <v>153</v>
      </c>
      <c r="J108" s="79"/>
      <c r="K108" s="79"/>
      <c r="L108" s="41"/>
      <c r="M108" s="41"/>
      <c r="N108" s="41"/>
      <c r="O108" s="41"/>
      <c r="P108" s="26"/>
    </row>
    <row r="109" spans="1:21" ht="15.75" customHeight="1" x14ac:dyDescent="0.2">
      <c r="A109" s="78" t="s">
        <v>27</v>
      </c>
      <c r="B109" s="79"/>
      <c r="C109" s="79"/>
      <c r="D109" s="80" t="s">
        <v>152</v>
      </c>
      <c r="E109" s="79"/>
      <c r="F109" s="78" t="s">
        <v>29</v>
      </c>
      <c r="G109" s="79"/>
      <c r="H109" s="79"/>
      <c r="I109" s="80" t="s">
        <v>154</v>
      </c>
      <c r="J109" s="79"/>
      <c r="K109" s="79"/>
      <c r="L109" s="41"/>
      <c r="M109" s="41"/>
      <c r="N109" s="41"/>
      <c r="O109" s="41"/>
      <c r="P109" s="26"/>
    </row>
    <row r="110" spans="1:21" ht="12.6" customHeight="1" x14ac:dyDescent="0.2">
      <c r="A110" s="45"/>
      <c r="B110" s="46"/>
      <c r="C110" s="46"/>
      <c r="D110" s="46"/>
      <c r="E110" s="46"/>
      <c r="G110" s="42"/>
      <c r="J110" s="26"/>
      <c r="K110" s="26"/>
      <c r="P110" s="26"/>
    </row>
    <row r="111" spans="1:21" ht="12.6" customHeight="1" x14ac:dyDescent="0.2">
      <c r="A111" s="45"/>
      <c r="B111" s="46"/>
      <c r="C111" s="46"/>
      <c r="D111" s="46"/>
      <c r="E111" s="46"/>
      <c r="F111" s="87" t="s">
        <v>160</v>
      </c>
    </row>
    <row r="112" spans="1:21" ht="12.6" customHeight="1" x14ac:dyDescent="0.2">
      <c r="C112" s="13" t="s">
        <v>1</v>
      </c>
      <c r="D112" s="13" t="s">
        <v>2</v>
      </c>
      <c r="E112" s="13" t="s">
        <v>3</v>
      </c>
      <c r="F112" s="13" t="s">
        <v>4</v>
      </c>
      <c r="G112" s="13" t="s">
        <v>5</v>
      </c>
      <c r="H112" s="13" t="s">
        <v>6</v>
      </c>
      <c r="I112" s="13" t="s">
        <v>7</v>
      </c>
      <c r="J112" s="14" t="s">
        <v>8</v>
      </c>
      <c r="K112" s="13" t="s">
        <v>9</v>
      </c>
    </row>
    <row r="113" spans="1:11" x14ac:dyDescent="0.2">
      <c r="A113" s="9" t="s">
        <v>94</v>
      </c>
      <c r="C113" s="47">
        <f t="shared" ref="C113:K113" si="6">COUNTIF(B11:B80,"=1")/C120*100</f>
        <v>0</v>
      </c>
      <c r="D113" s="47">
        <f t="shared" si="6"/>
        <v>0</v>
      </c>
      <c r="E113" s="47">
        <f t="shared" si="6"/>
        <v>0</v>
      </c>
      <c r="F113" s="47">
        <f t="shared" si="6"/>
        <v>0</v>
      </c>
      <c r="G113" s="47">
        <f t="shared" si="6"/>
        <v>0</v>
      </c>
      <c r="H113" s="47">
        <f t="shared" si="6"/>
        <v>0</v>
      </c>
      <c r="I113" s="47">
        <f t="shared" si="6"/>
        <v>0</v>
      </c>
      <c r="J113" s="47">
        <f t="shared" si="6"/>
        <v>0</v>
      </c>
      <c r="K113" s="47">
        <f t="shared" si="6"/>
        <v>1.4285714285714286</v>
      </c>
    </row>
    <row r="114" spans="1:11" x14ac:dyDescent="0.2">
      <c r="A114" s="9" t="s">
        <v>97</v>
      </c>
      <c r="B114" s="48"/>
      <c r="C114" s="47">
        <f t="shared" ref="C114:K114" si="7">COUNTIF(B11:B80,"=2")/C120*100</f>
        <v>1.4285714285714286</v>
      </c>
      <c r="D114" s="47">
        <f t="shared" si="7"/>
        <v>1.4285714285714286</v>
      </c>
      <c r="E114" s="47">
        <f t="shared" si="7"/>
        <v>1.4285714285714286</v>
      </c>
      <c r="F114" s="47">
        <f t="shared" si="7"/>
        <v>0</v>
      </c>
      <c r="G114" s="47">
        <f t="shared" si="7"/>
        <v>0</v>
      </c>
      <c r="H114" s="47">
        <f t="shared" si="7"/>
        <v>0</v>
      </c>
      <c r="I114" s="47">
        <f t="shared" si="7"/>
        <v>1.4285714285714286</v>
      </c>
      <c r="J114" s="47">
        <f t="shared" si="7"/>
        <v>4.2857142857142856</v>
      </c>
      <c r="K114" s="47">
        <f t="shared" si="7"/>
        <v>0</v>
      </c>
    </row>
    <row r="115" spans="1:11" x14ac:dyDescent="0.2">
      <c r="A115" s="9" t="s">
        <v>95</v>
      </c>
      <c r="B115" s="48"/>
      <c r="C115" s="47">
        <f t="shared" ref="C115:K115" si="8">COUNTIF(B11:B80,"=3")/C120*100</f>
        <v>55.714285714285715</v>
      </c>
      <c r="D115" s="47">
        <f t="shared" si="8"/>
        <v>64.285714285714292</v>
      </c>
      <c r="E115" s="47">
        <f t="shared" si="8"/>
        <v>61.428571428571431</v>
      </c>
      <c r="F115" s="47">
        <f t="shared" si="8"/>
        <v>21.428571428571427</v>
      </c>
      <c r="G115" s="47">
        <f t="shared" si="8"/>
        <v>67.142857142857139</v>
      </c>
      <c r="H115" s="47">
        <f t="shared" si="8"/>
        <v>62.857142857142854</v>
      </c>
      <c r="I115" s="47">
        <f t="shared" si="8"/>
        <v>54.285714285714285</v>
      </c>
      <c r="J115" s="47">
        <f t="shared" si="8"/>
        <v>54.285714285714285</v>
      </c>
      <c r="K115" s="47">
        <f t="shared" si="8"/>
        <v>12.857142857142856</v>
      </c>
    </row>
    <row r="116" spans="1:11" x14ac:dyDescent="0.2">
      <c r="A116" s="9" t="s">
        <v>96</v>
      </c>
      <c r="B116" s="48"/>
      <c r="C116" s="47">
        <f t="shared" ref="C116:K116" si="9">COUNTIF(B11:B80,"=4")/C120*100</f>
        <v>42.857142857142854</v>
      </c>
      <c r="D116" s="47">
        <f t="shared" si="9"/>
        <v>34.285714285714285</v>
      </c>
      <c r="E116" s="47">
        <f t="shared" si="9"/>
        <v>37.142857142857146</v>
      </c>
      <c r="F116" s="47">
        <f t="shared" si="9"/>
        <v>78.571428571428569</v>
      </c>
      <c r="G116" s="47">
        <f t="shared" si="9"/>
        <v>32.857142857142854</v>
      </c>
      <c r="H116" s="47">
        <f t="shared" si="9"/>
        <v>37.142857142857146</v>
      </c>
      <c r="I116" s="47">
        <f t="shared" si="9"/>
        <v>44.285714285714285</v>
      </c>
      <c r="J116" s="47">
        <f t="shared" si="9"/>
        <v>41.428571428571431</v>
      </c>
      <c r="K116" s="47">
        <f t="shared" si="9"/>
        <v>85.714285714285708</v>
      </c>
    </row>
    <row r="117" spans="1:11" x14ac:dyDescent="0.2">
      <c r="A117" s="70" t="s">
        <v>149</v>
      </c>
      <c r="B117" s="70"/>
      <c r="C117" s="71">
        <f t="shared" ref="C117:K117" si="10">COUNTIF(B11:B80,"=")/C120*100</f>
        <v>0</v>
      </c>
      <c r="D117" s="71">
        <f t="shared" si="10"/>
        <v>0</v>
      </c>
      <c r="E117" s="71">
        <f t="shared" si="10"/>
        <v>0</v>
      </c>
      <c r="F117" s="71">
        <f t="shared" si="10"/>
        <v>0</v>
      </c>
      <c r="G117" s="71">
        <f t="shared" si="10"/>
        <v>0</v>
      </c>
      <c r="H117" s="71">
        <f t="shared" si="10"/>
        <v>0</v>
      </c>
      <c r="I117" s="71">
        <f t="shared" si="10"/>
        <v>0</v>
      </c>
      <c r="J117" s="71">
        <f t="shared" si="10"/>
        <v>0</v>
      </c>
      <c r="K117" s="71">
        <f t="shared" si="10"/>
        <v>0</v>
      </c>
    </row>
    <row r="118" spans="1:11" x14ac:dyDescent="0.2">
      <c r="A118" s="9" t="s">
        <v>117</v>
      </c>
      <c r="C118" s="49">
        <f>SUM(C113:C116)</f>
        <v>100</v>
      </c>
      <c r="D118" s="49">
        <f t="shared" ref="D118:J118" si="11">SUM(D113:D116)</f>
        <v>100</v>
      </c>
      <c r="E118" s="49">
        <f t="shared" si="11"/>
        <v>100</v>
      </c>
      <c r="F118" s="49">
        <f t="shared" si="11"/>
        <v>100</v>
      </c>
      <c r="G118" s="49">
        <f t="shared" si="11"/>
        <v>100</v>
      </c>
      <c r="H118" s="49">
        <f t="shared" si="11"/>
        <v>100</v>
      </c>
      <c r="I118" s="49">
        <f t="shared" si="11"/>
        <v>100</v>
      </c>
      <c r="J118" s="49">
        <f t="shared" si="11"/>
        <v>100</v>
      </c>
      <c r="K118" s="49">
        <f>SUM(K113:K116)</f>
        <v>100</v>
      </c>
    </row>
    <row r="120" spans="1:11" x14ac:dyDescent="0.2">
      <c r="A120" s="9" t="s">
        <v>98</v>
      </c>
      <c r="C120" s="39">
        <f t="shared" ref="C120:K120" si="12">COUNTA(B11:B80)</f>
        <v>70</v>
      </c>
      <c r="D120" s="39">
        <f t="shared" si="12"/>
        <v>70</v>
      </c>
      <c r="E120" s="39">
        <f t="shared" si="12"/>
        <v>70</v>
      </c>
      <c r="F120" s="39">
        <f t="shared" si="12"/>
        <v>70</v>
      </c>
      <c r="G120" s="39">
        <f t="shared" si="12"/>
        <v>70</v>
      </c>
      <c r="H120" s="39">
        <f t="shared" si="12"/>
        <v>70</v>
      </c>
      <c r="I120" s="39">
        <f t="shared" si="12"/>
        <v>70</v>
      </c>
      <c r="J120" s="39">
        <f t="shared" si="12"/>
        <v>70</v>
      </c>
      <c r="K120" s="39">
        <f t="shared" si="12"/>
        <v>70</v>
      </c>
    </row>
    <row r="122" spans="1:11" x14ac:dyDescent="0.2">
      <c r="F122" s="87" t="s">
        <v>159</v>
      </c>
    </row>
    <row r="123" spans="1:11" x14ac:dyDescent="0.2">
      <c r="C123" s="13" t="s">
        <v>1</v>
      </c>
      <c r="D123" s="13" t="s">
        <v>2</v>
      </c>
      <c r="E123" s="13" t="s">
        <v>3</v>
      </c>
      <c r="F123" s="13" t="s">
        <v>4</v>
      </c>
      <c r="G123" s="13" t="s">
        <v>5</v>
      </c>
      <c r="H123" s="13" t="s">
        <v>6</v>
      </c>
      <c r="I123" s="13" t="s">
        <v>7</v>
      </c>
      <c r="J123" s="14" t="s">
        <v>8</v>
      </c>
      <c r="K123" s="13" t="s">
        <v>9</v>
      </c>
    </row>
    <row r="124" spans="1:11" x14ac:dyDescent="0.2">
      <c r="A124" s="9" t="s">
        <v>94</v>
      </c>
      <c r="C124" s="72">
        <f>C113/100*$C$120</f>
        <v>0</v>
      </c>
      <c r="D124" s="72">
        <f>D113/100*$D$120</f>
        <v>0</v>
      </c>
      <c r="E124" s="72">
        <f>E113/100*$E$120</f>
        <v>0</v>
      </c>
      <c r="F124" s="72">
        <f>F113/100*$F$120</f>
        <v>0</v>
      </c>
      <c r="G124" s="72">
        <f>G113/100*$G$120</f>
        <v>0</v>
      </c>
      <c r="H124" s="72">
        <f>(H113/100)*$H$120</f>
        <v>0</v>
      </c>
      <c r="I124" s="72">
        <f>I113/100*$I$120</f>
        <v>0</v>
      </c>
      <c r="J124" s="72">
        <f>J113/100*$J$120</f>
        <v>0</v>
      </c>
      <c r="K124" s="72">
        <f>K113/100*$K$120</f>
        <v>1</v>
      </c>
    </row>
    <row r="125" spans="1:11" x14ac:dyDescent="0.2">
      <c r="A125" s="9" t="s">
        <v>97</v>
      </c>
      <c r="B125" s="48"/>
      <c r="C125" s="72">
        <f>C114/100*$C$120</f>
        <v>1</v>
      </c>
      <c r="D125" s="72">
        <f>D114/100*$D$120</f>
        <v>1</v>
      </c>
      <c r="E125" s="72">
        <f>E114/100*$E$120</f>
        <v>1</v>
      </c>
      <c r="F125" s="72">
        <f>F114/100*$F$120</f>
        <v>0</v>
      </c>
      <c r="G125" s="72">
        <f>G114/100*$G$120</f>
        <v>0</v>
      </c>
      <c r="H125" s="72">
        <f>(H114/100)*$H$120</f>
        <v>0</v>
      </c>
      <c r="I125" s="72">
        <f>I114/100*$I$120</f>
        <v>1</v>
      </c>
      <c r="J125" s="72">
        <f>J114/100*$J$120</f>
        <v>3</v>
      </c>
      <c r="K125" s="72">
        <f>K114/100*$K$120</f>
        <v>0</v>
      </c>
    </row>
    <row r="126" spans="1:11" x14ac:dyDescent="0.2">
      <c r="A126" s="9" t="s">
        <v>95</v>
      </c>
      <c r="B126" s="48"/>
      <c r="C126" s="72">
        <f>C115/100*$C$120</f>
        <v>39</v>
      </c>
      <c r="D126" s="72">
        <f>D115/100*$D$120</f>
        <v>45</v>
      </c>
      <c r="E126" s="72">
        <f>E115/100*$E$120</f>
        <v>43</v>
      </c>
      <c r="F126" s="72">
        <f>F115/100*$F$120</f>
        <v>15</v>
      </c>
      <c r="G126" s="72">
        <f>G115/100*$G$120</f>
        <v>46.999999999999993</v>
      </c>
      <c r="H126" s="72">
        <f>(H115/100)*$H$120</f>
        <v>44</v>
      </c>
      <c r="I126" s="72">
        <f>I115/100*$I$120</f>
        <v>38</v>
      </c>
      <c r="J126" s="72">
        <f>J115/100*$J$120</f>
        <v>38</v>
      </c>
      <c r="K126" s="72">
        <f>K115/100*$K$120</f>
        <v>9</v>
      </c>
    </row>
    <row r="127" spans="1:11" x14ac:dyDescent="0.2">
      <c r="A127" s="9" t="s">
        <v>96</v>
      </c>
      <c r="B127" s="48"/>
      <c r="C127" s="72">
        <f>C116/100*$C$120</f>
        <v>30</v>
      </c>
      <c r="D127" s="72">
        <f>D116/100*$D$120</f>
        <v>24</v>
      </c>
      <c r="E127" s="72">
        <f>E116/100*$E$120</f>
        <v>26</v>
      </c>
      <c r="F127" s="72">
        <f>F116/100*$F$120</f>
        <v>55</v>
      </c>
      <c r="G127" s="72">
        <f>G116/100*$G$120</f>
        <v>22.999999999999996</v>
      </c>
      <c r="H127" s="72">
        <f>(H116/100)*$H$120</f>
        <v>26</v>
      </c>
      <c r="I127" s="72">
        <f>I116/100*$I$120</f>
        <v>31</v>
      </c>
      <c r="J127" s="72">
        <f>J116/100*$J$120</f>
        <v>29.000000000000004</v>
      </c>
      <c r="K127" s="72">
        <f>K116/100*$K$120</f>
        <v>60</v>
      </c>
    </row>
    <row r="128" spans="1:11" x14ac:dyDescent="0.2">
      <c r="A128" s="70" t="s">
        <v>149</v>
      </c>
      <c r="B128" s="70"/>
      <c r="C128" s="73">
        <f>C117/100*$C$120</f>
        <v>0</v>
      </c>
      <c r="D128" s="73">
        <f>D117/100*$D$120</f>
        <v>0</v>
      </c>
      <c r="E128" s="73">
        <f>E117/100*$E$120</f>
        <v>0</v>
      </c>
      <c r="F128" s="73">
        <f>F117/100*$F$120</f>
        <v>0</v>
      </c>
      <c r="G128" s="73">
        <f>G117/100*$G$120</f>
        <v>0</v>
      </c>
      <c r="H128" s="73">
        <f>(H117/100)*$H$120</f>
        <v>0</v>
      </c>
      <c r="I128" s="73">
        <f>I117/100*$I$120</f>
        <v>0</v>
      </c>
      <c r="J128" s="73">
        <f>J117/100*$J$120</f>
        <v>0</v>
      </c>
      <c r="K128" s="73">
        <f>K117/100*$K$120</f>
        <v>0</v>
      </c>
    </row>
    <row r="129" spans="1:11" x14ac:dyDescent="0.2">
      <c r="A129" s="9" t="s">
        <v>98</v>
      </c>
      <c r="C129" s="72">
        <f>SUM(C124:C128)</f>
        <v>70</v>
      </c>
      <c r="D129" s="72">
        <f t="shared" ref="D129:J129" si="13">SUM(D124:D128)</f>
        <v>70</v>
      </c>
      <c r="E129" s="72">
        <f t="shared" si="13"/>
        <v>70</v>
      </c>
      <c r="F129" s="72">
        <f t="shared" si="13"/>
        <v>70</v>
      </c>
      <c r="G129" s="72">
        <f t="shared" si="13"/>
        <v>69.999999999999986</v>
      </c>
      <c r="H129" s="72">
        <f t="shared" si="13"/>
        <v>70</v>
      </c>
      <c r="I129" s="72">
        <f t="shared" si="13"/>
        <v>70</v>
      </c>
      <c r="J129" s="72">
        <f t="shared" si="13"/>
        <v>70</v>
      </c>
      <c r="K129" s="72">
        <f>SUM(K124:K128)</f>
        <v>70</v>
      </c>
    </row>
    <row r="132" spans="1:11" x14ac:dyDescent="0.2">
      <c r="D132" s="87" t="s">
        <v>157</v>
      </c>
      <c r="F132" s="75" t="s">
        <v>19</v>
      </c>
      <c r="G132" s="76" t="s">
        <v>82</v>
      </c>
      <c r="H132" s="76"/>
      <c r="I132" s="76"/>
      <c r="J132" s="77" t="s">
        <v>83</v>
      </c>
      <c r="K132" s="142"/>
    </row>
    <row r="133" spans="1:11" x14ac:dyDescent="0.2">
      <c r="D133" s="87" t="s">
        <v>158</v>
      </c>
      <c r="F133" s="82" t="s">
        <v>4</v>
      </c>
      <c r="G133" s="9" t="s">
        <v>144</v>
      </c>
      <c r="J133" s="83">
        <v>3.6868686868686869</v>
      </c>
      <c r="K133" s="143"/>
    </row>
    <row r="134" spans="1:11" x14ac:dyDescent="0.2">
      <c r="F134" s="82" t="s">
        <v>6</v>
      </c>
      <c r="G134" s="9" t="s">
        <v>146</v>
      </c>
      <c r="J134" s="83">
        <v>3.25</v>
      </c>
      <c r="K134" s="143"/>
    </row>
    <row r="135" spans="1:11" x14ac:dyDescent="0.2">
      <c r="F135" s="82" t="s">
        <v>7</v>
      </c>
      <c r="G135" s="9" t="s">
        <v>147</v>
      </c>
      <c r="J135" s="83">
        <v>3.1818181818181817</v>
      </c>
      <c r="K135" s="143"/>
    </row>
    <row r="136" spans="1:11" x14ac:dyDescent="0.2">
      <c r="F136" s="82" t="s">
        <v>5</v>
      </c>
      <c r="G136" s="9" t="s">
        <v>145</v>
      </c>
      <c r="J136" s="83">
        <v>3.0618556701030926</v>
      </c>
      <c r="K136" s="143"/>
    </row>
    <row r="137" spans="1:11" x14ac:dyDescent="0.2">
      <c r="F137" s="82" t="s">
        <v>8</v>
      </c>
      <c r="G137" s="9" t="s">
        <v>120</v>
      </c>
      <c r="J137" s="83">
        <v>3.05</v>
      </c>
      <c r="K137" s="143"/>
    </row>
    <row r="138" spans="1:11" x14ac:dyDescent="0.2">
      <c r="F138" s="82" t="s">
        <v>1</v>
      </c>
      <c r="G138" s="9" t="s">
        <v>143</v>
      </c>
      <c r="J138" s="83">
        <v>3.04</v>
      </c>
      <c r="K138" s="143"/>
    </row>
    <row r="139" spans="1:11" x14ac:dyDescent="0.2">
      <c r="F139" s="82" t="s">
        <v>2</v>
      </c>
      <c r="G139" s="9" t="s">
        <v>84</v>
      </c>
      <c r="J139" s="83">
        <v>2.76</v>
      </c>
      <c r="K139" s="143"/>
    </row>
    <row r="140" spans="1:11" x14ac:dyDescent="0.2">
      <c r="F140" s="82" t="s">
        <v>9</v>
      </c>
      <c r="G140" s="9" t="s">
        <v>148</v>
      </c>
      <c r="J140" s="83">
        <v>2.7021276595744679</v>
      </c>
      <c r="K140" s="143"/>
    </row>
    <row r="141" spans="1:11" x14ac:dyDescent="0.2">
      <c r="F141" s="84" t="s">
        <v>3</v>
      </c>
      <c r="G141" s="85" t="s">
        <v>119</v>
      </c>
      <c r="H141" s="85"/>
      <c r="I141" s="85"/>
      <c r="J141" s="86">
        <v>2.65</v>
      </c>
      <c r="K141" s="143"/>
    </row>
    <row r="143" spans="1:11" x14ac:dyDescent="0.2">
      <c r="G143" s="69">
        <f>AVERAGE(J133:J141)</f>
        <v>3.0425189109293806</v>
      </c>
    </row>
  </sheetData>
  <sortState ref="F163:J171">
    <sortCondition descending="1" ref="J163:J171"/>
  </sortState>
  <mergeCells count="49">
    <mergeCell ref="A2:J2"/>
    <mergeCell ref="A3:J3"/>
    <mergeCell ref="G97:I97"/>
    <mergeCell ref="G98:I98"/>
    <mergeCell ref="A8:A10"/>
    <mergeCell ref="B8:J9"/>
    <mergeCell ref="D81:D82"/>
    <mergeCell ref="E81:E82"/>
    <mergeCell ref="F81:F82"/>
    <mergeCell ref="G81:G82"/>
    <mergeCell ref="G100:I100"/>
    <mergeCell ref="A102:I102"/>
    <mergeCell ref="G96:I96"/>
    <mergeCell ref="P85:P86"/>
    <mergeCell ref="M85:M86"/>
    <mergeCell ref="N85:N86"/>
    <mergeCell ref="O85:O86"/>
    <mergeCell ref="G91:I91"/>
    <mergeCell ref="G92:I92"/>
    <mergeCell ref="G93:I93"/>
    <mergeCell ref="G94:I94"/>
    <mergeCell ref="G95:I95"/>
    <mergeCell ref="G99:I99"/>
    <mergeCell ref="A88:J89"/>
    <mergeCell ref="B86:B87"/>
    <mergeCell ref="C86:C87"/>
    <mergeCell ref="P81:P82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M83:M84"/>
    <mergeCell ref="N83:N84"/>
    <mergeCell ref="O83:O84"/>
    <mergeCell ref="P83:P84"/>
    <mergeCell ref="C81:C82"/>
    <mergeCell ref="B81:B82"/>
    <mergeCell ref="N81:N82"/>
    <mergeCell ref="O81:O82"/>
    <mergeCell ref="H81:H82"/>
    <mergeCell ref="I81:I82"/>
    <mergeCell ref="J81:J82"/>
    <mergeCell ref="L81:L82"/>
    <mergeCell ref="M81:M82"/>
  </mergeCells>
  <pageMargins left="1.49" right="0.75" top="0.44" bottom="0.2" header="0.18" footer="0.2"/>
  <pageSetup paperSize="9" scale="75" orientation="portrait" horizontalDpi="4294967292" verticalDpi="300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workbookViewId="0">
      <selection activeCell="B2" sqref="B2:B10"/>
    </sheetView>
  </sheetViews>
  <sheetFormatPr defaultRowHeight="12.75" x14ac:dyDescent="0.2"/>
  <sheetData>
    <row r="2" spans="1:2" x14ac:dyDescent="0.2">
      <c r="A2" t="s">
        <v>85</v>
      </c>
      <c r="B2">
        <f>COUNTIF(Table22[Column2],"&lt;19")</f>
        <v>2</v>
      </c>
    </row>
    <row r="3" spans="1:2" x14ac:dyDescent="0.2">
      <c r="A3" t="s">
        <v>86</v>
      </c>
      <c r="B3">
        <f>COUNTIFS(Table22[Column2],"&gt;=19",Table22[Column2],"&lt;=25")</f>
        <v>12</v>
      </c>
    </row>
    <row r="4" spans="1:2" x14ac:dyDescent="0.2">
      <c r="A4" t="s">
        <v>87</v>
      </c>
      <c r="B4">
        <f>COUNTIFS(Table22[Column2],"&gt;=26",Table22[Column2],"&lt;=30")</f>
        <v>21</v>
      </c>
    </row>
    <row r="5" spans="1:2" x14ac:dyDescent="0.2">
      <c r="A5" t="s">
        <v>88</v>
      </c>
      <c r="B5">
        <f>COUNTIFS(Table22[Column2],"&gt;=31",Table22[Column2],"&lt;=35")</f>
        <v>9</v>
      </c>
    </row>
    <row r="6" spans="1:2" x14ac:dyDescent="0.2">
      <c r="A6" t="s">
        <v>89</v>
      </c>
      <c r="B6">
        <f>COUNTIFS(Table22[Column2],"&gt;=36",Table22[Column2],"&lt;=40")</f>
        <v>6</v>
      </c>
    </row>
    <row r="7" spans="1:2" x14ac:dyDescent="0.2">
      <c r="A7" t="s">
        <v>90</v>
      </c>
      <c r="B7">
        <f>COUNTIFS(Table22[Column2],"&gt;=41",Table22[Column2],"&lt;=45")</f>
        <v>10</v>
      </c>
    </row>
    <row r="8" spans="1:2" x14ac:dyDescent="0.2">
      <c r="A8" t="s">
        <v>91</v>
      </c>
      <c r="B8">
        <f>COUNTIFS(Table22[Column2],"&gt;=46",Table22[Column2],"&lt;=50")</f>
        <v>5</v>
      </c>
    </row>
    <row r="9" spans="1:2" x14ac:dyDescent="0.2">
      <c r="A9" t="s">
        <v>92</v>
      </c>
      <c r="B9">
        <f>COUNTIFS(Table22[Column2],"&gt;=51",Table22[Column2],"&lt;=55")</f>
        <v>3</v>
      </c>
    </row>
    <row r="10" spans="1:2" x14ac:dyDescent="0.2">
      <c r="A10" t="s">
        <v>93</v>
      </c>
      <c r="B10">
        <f>COUNTIF(Table22[Column2],"&gt;55")</f>
        <v>2</v>
      </c>
    </row>
    <row r="11" spans="1:2" x14ac:dyDescent="0.2">
      <c r="B11">
        <f>SUM(B2:B10)</f>
        <v>70</v>
      </c>
    </row>
  </sheetData>
  <pageMargins left="0.7" right="0.7" top="0.75" bottom="0.75" header="0.3" footer="0.3"/>
  <pageSetup paperSize="9" scale="70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B24"/>
  <sheetViews>
    <sheetView workbookViewId="0">
      <selection activeCell="H23" sqref="H23"/>
    </sheetView>
  </sheetViews>
  <sheetFormatPr defaultRowHeight="12.75" x14ac:dyDescent="0.2"/>
  <sheetData>
    <row r="21" spans="2:2" x14ac:dyDescent="0.2">
      <c r="B21" s="2" t="s">
        <v>100</v>
      </c>
    </row>
    <row r="22" spans="2:2" x14ac:dyDescent="0.2">
      <c r="B22" s="2" t="s">
        <v>101</v>
      </c>
    </row>
    <row r="23" spans="2:2" x14ac:dyDescent="0.2">
      <c r="B23" s="2" t="s">
        <v>102</v>
      </c>
    </row>
    <row r="24" spans="2:2" x14ac:dyDescent="0.2">
      <c r="B24" s="2" t="s">
        <v>103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1:C24"/>
  <sheetViews>
    <sheetView workbookViewId="0">
      <selection activeCell="G21" sqref="G21"/>
    </sheetView>
  </sheetViews>
  <sheetFormatPr defaultRowHeight="12.75" x14ac:dyDescent="0.2"/>
  <sheetData>
    <row r="21" spans="3:3" x14ac:dyDescent="0.2">
      <c r="C21" s="2" t="s">
        <v>129</v>
      </c>
    </row>
    <row r="22" spans="3:3" x14ac:dyDescent="0.2">
      <c r="C22" s="2" t="s">
        <v>128</v>
      </c>
    </row>
    <row r="23" spans="3:3" x14ac:dyDescent="0.2">
      <c r="C23" s="2" t="s">
        <v>104</v>
      </c>
    </row>
    <row r="24" spans="3:3" x14ac:dyDescent="0.2">
      <c r="C24" s="2" t="s">
        <v>105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1:C24"/>
  <sheetViews>
    <sheetView workbookViewId="0">
      <selection activeCell="G30" sqref="G30"/>
    </sheetView>
  </sheetViews>
  <sheetFormatPr defaultRowHeight="12.75" x14ac:dyDescent="0.2"/>
  <sheetData>
    <row r="21" spans="3:3" x14ac:dyDescent="0.2">
      <c r="C21" s="2" t="s">
        <v>106</v>
      </c>
    </row>
    <row r="22" spans="3:3" x14ac:dyDescent="0.2">
      <c r="C22" s="2" t="s">
        <v>107</v>
      </c>
    </row>
    <row r="23" spans="3:3" x14ac:dyDescent="0.2">
      <c r="C23" s="2" t="s">
        <v>108</v>
      </c>
    </row>
    <row r="24" spans="3:3" x14ac:dyDescent="0.2">
      <c r="C24" s="2" t="s">
        <v>109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1:C24"/>
  <sheetViews>
    <sheetView workbookViewId="0">
      <selection activeCell="I21" sqref="I21"/>
    </sheetView>
  </sheetViews>
  <sheetFormatPr defaultRowHeight="12.75" x14ac:dyDescent="0.2"/>
  <sheetData>
    <row r="21" spans="3:3" x14ac:dyDescent="0.2">
      <c r="C21" s="2" t="s">
        <v>130</v>
      </c>
    </row>
    <row r="22" spans="3:3" x14ac:dyDescent="0.2">
      <c r="C22" s="2" t="s">
        <v>131</v>
      </c>
    </row>
    <row r="23" spans="3:3" x14ac:dyDescent="0.2">
      <c r="C23" s="2" t="s">
        <v>132</v>
      </c>
    </row>
    <row r="24" spans="3:3" x14ac:dyDescent="0.2">
      <c r="C24" s="2" t="s">
        <v>133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1:C24"/>
  <sheetViews>
    <sheetView workbookViewId="0">
      <selection activeCell="K15" sqref="K15"/>
    </sheetView>
  </sheetViews>
  <sheetFormatPr defaultRowHeight="12.75" x14ac:dyDescent="0.2"/>
  <sheetData>
    <row r="21" spans="3:3" x14ac:dyDescent="0.2">
      <c r="C21" s="2" t="s">
        <v>134</v>
      </c>
    </row>
    <row r="22" spans="3:3" x14ac:dyDescent="0.2">
      <c r="C22" s="2" t="s">
        <v>135</v>
      </c>
    </row>
    <row r="23" spans="3:3" x14ac:dyDescent="0.2">
      <c r="C23" s="2" t="s">
        <v>102</v>
      </c>
    </row>
    <row r="24" spans="3:3" x14ac:dyDescent="0.2">
      <c r="C24" s="2" t="s">
        <v>103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1:C24"/>
  <sheetViews>
    <sheetView workbookViewId="0">
      <selection activeCell="H24" sqref="H24"/>
    </sheetView>
  </sheetViews>
  <sheetFormatPr defaultRowHeight="12.75" x14ac:dyDescent="0.2"/>
  <sheetData>
    <row r="21" spans="3:3" x14ac:dyDescent="0.2">
      <c r="C21" s="2" t="s">
        <v>112</v>
      </c>
    </row>
    <row r="22" spans="3:3" x14ac:dyDescent="0.2">
      <c r="C22" s="2" t="s">
        <v>111</v>
      </c>
    </row>
    <row r="23" spans="3:3" x14ac:dyDescent="0.2">
      <c r="C23" s="2" t="s">
        <v>110</v>
      </c>
    </row>
    <row r="24" spans="3:3" x14ac:dyDescent="0.2">
      <c r="C24" s="2" t="s">
        <v>136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Responden</vt:lpstr>
      <vt:lpstr>kuesioner</vt:lpstr>
      <vt:lpstr>Usia</vt:lpstr>
      <vt:lpstr>u1</vt:lpstr>
      <vt:lpstr>u2</vt:lpstr>
      <vt:lpstr>u3</vt:lpstr>
      <vt:lpstr>u4</vt:lpstr>
      <vt:lpstr>u5</vt:lpstr>
      <vt:lpstr>u6</vt:lpstr>
      <vt:lpstr>u7</vt:lpstr>
      <vt:lpstr>u8</vt:lpstr>
      <vt:lpstr>u9</vt:lpstr>
      <vt:lpstr>TL</vt:lpstr>
      <vt:lpstr>kuesioner!Print_Area</vt:lpstr>
      <vt:lpstr>Responden!Print_Area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</dc:creator>
  <cp:lastModifiedBy>Lenovo</cp:lastModifiedBy>
  <cp:lastPrinted>2021-07-12T02:34:37Z</cp:lastPrinted>
  <dcterms:created xsi:type="dcterms:W3CDTF">2004-04-10T00:10:48Z</dcterms:created>
  <dcterms:modified xsi:type="dcterms:W3CDTF">2022-07-19T08:26:41Z</dcterms:modified>
</cp:coreProperties>
</file>