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2815\Documents\1. A SKM 23\SKM KAB S II 2023 lina\"/>
    </mc:Choice>
  </mc:AlternateContent>
  <xr:revisionPtr revIDLastSave="0" documentId="13_ncr:1_{73164B19-66E3-429B-A0B9-B52B4ACEFB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mester I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xlnm.Print_Area" localSheetId="0">'Semester II'!$A$2:$J$98</definedName>
    <definedName name="_xlnm.Print_Titles" localSheetId="0">'Semester II'!$5:$8</definedName>
  </definedNames>
  <calcPr calcId="181029"/>
</workbook>
</file>

<file path=xl/calcChain.xml><?xml version="1.0" encoding="utf-8"?>
<calcChain xmlns="http://schemas.openxmlformats.org/spreadsheetml/2006/main">
  <c r="C95" i="1" l="1"/>
  <c r="C93" i="1" l="1"/>
  <c r="C91" i="1" l="1"/>
  <c r="C89" i="1" l="1"/>
  <c r="C86" i="1" l="1"/>
  <c r="C82" i="1" l="1"/>
  <c r="C84" i="1" l="1"/>
  <c r="C80" i="1" l="1"/>
  <c r="C78" i="1" l="1"/>
  <c r="C76" i="1" l="1"/>
  <c r="C74" i="1" l="1"/>
  <c r="C72" i="1" l="1"/>
  <c r="C70" i="1" l="1"/>
  <c r="C68" i="1" l="1"/>
  <c r="C66" i="1" l="1"/>
  <c r="C63" i="1" l="1"/>
  <c r="C61" i="1" l="1"/>
  <c r="C59" i="1" l="1"/>
  <c r="C57" i="1" l="1"/>
  <c r="C55" i="1" l="1"/>
  <c r="C53" i="1" l="1"/>
  <c r="C51" i="1" l="1"/>
  <c r="C49" i="1" l="1"/>
  <c r="C47" i="1" l="1"/>
  <c r="C45" i="1" l="1"/>
  <c r="C43" i="1" l="1"/>
  <c r="C41" i="1" l="1"/>
  <c r="C39" i="1" l="1"/>
  <c r="C37" i="1" l="1"/>
  <c r="C35" i="1" l="1"/>
  <c r="C33" i="1" l="1"/>
  <c r="C31" i="1" l="1"/>
  <c r="C29" i="1" l="1"/>
  <c r="C27" i="1"/>
  <c r="C25" i="1" l="1"/>
  <c r="C21" i="1" l="1"/>
  <c r="C19" i="1" l="1"/>
  <c r="C17" i="1" l="1"/>
  <c r="C15" i="1" l="1"/>
  <c r="C13" i="1" l="1"/>
  <c r="C11" i="1" l="1"/>
  <c r="C9" i="1"/>
  <c r="C97" i="1" l="1"/>
  <c r="C98" i="1" l="1"/>
  <c r="C101" i="1"/>
</calcChain>
</file>

<file path=xl/sharedStrings.xml><?xml version="1.0" encoding="utf-8"?>
<sst xmlns="http://schemas.openxmlformats.org/spreadsheetml/2006/main" count="320" uniqueCount="86">
  <si>
    <t>NO</t>
  </si>
  <si>
    <t>NAMA SATUAN KERJA</t>
  </si>
  <si>
    <t>NILAI SKM</t>
  </si>
  <si>
    <t>KINERJA  UNIT PELAYANAN</t>
  </si>
  <si>
    <t>UNSUR PENILAIAN</t>
  </si>
  <si>
    <t>PELAKSANA</t>
  </si>
  <si>
    <t>SURVEI</t>
  </si>
  <si>
    <t>Nilai</t>
  </si>
  <si>
    <t>Nama Unsur</t>
  </si>
  <si>
    <t>Mandiri</t>
  </si>
  <si>
    <t xml:space="preserve">Pihak </t>
  </si>
  <si>
    <t>Terendah</t>
  </si>
  <si>
    <t>Tertinggi</t>
  </si>
  <si>
    <t>ke 3</t>
  </si>
  <si>
    <t>SEKRETARIATA DAERAH</t>
  </si>
  <si>
    <t xml:space="preserve">Terendah </t>
  </si>
  <si>
    <t>√</t>
  </si>
  <si>
    <t xml:space="preserve">Tertinggi  </t>
  </si>
  <si>
    <t>SEKRETARIAT DPRD</t>
  </si>
  <si>
    <t>Baik</t>
  </si>
  <si>
    <t>Penanganan Pengaduan</t>
  </si>
  <si>
    <t>Prosedur Pelayanan</t>
  </si>
  <si>
    <t>INSPEKTORAT</t>
  </si>
  <si>
    <t>Kualitas sarana dan Prasarana</t>
  </si>
  <si>
    <t>DINAS PENDIDIKAN DAN KEBUDAYAAN</t>
  </si>
  <si>
    <t>DINAS KESEHATAN</t>
  </si>
  <si>
    <t>DINAS  SOSIAL PEMBERDAYAAN PEREMPUAN, PEREMPUAN, PERLINDUNGAN ANAK &amp; KELUARGA BERENCANA</t>
  </si>
  <si>
    <t>DINAS PERINDUSTRIAN, PERDAGANGAN, KOPERASI DAN UM</t>
  </si>
  <si>
    <t>DINAS KETAHANAN PANGAN TANAMAN PANGAN HOLTIKULTURA DAN PERIKANAN</t>
  </si>
  <si>
    <t>Kecepatan Pelayanan</t>
  </si>
  <si>
    <t>DINAS PERKEBUNAN DAN PETERNAKAN</t>
  </si>
  <si>
    <t>Sangat Baik</t>
  </si>
  <si>
    <t>Kesesuaian Persyaratan</t>
  </si>
  <si>
    <t>Kesesuaian/Kewajaran Biaya</t>
  </si>
  <si>
    <t>DINAS BINA MARGA DAN SUMBER DAYA AIR</t>
  </si>
  <si>
    <t>DINAS PERUMAHAN CIPTAKARYA TATA RUANG DAN PERTANAHAN</t>
  </si>
  <si>
    <t>DINAS TENAGA KERJA DAN TRANSMIGRASI</t>
  </si>
  <si>
    <t>DINAS LINGKUNGAN HIDUP</t>
  </si>
  <si>
    <t>Kompetensi Petugas</t>
  </si>
  <si>
    <t>DINAS KEPENDUDUKAN DAN PENCATATAN SIPIL</t>
  </si>
  <si>
    <t>Perilaku Petugas Pelayanan</t>
  </si>
  <si>
    <t>Kesesusaian/kewajaran Biaya</t>
  </si>
  <si>
    <t>DINAS PEMBERDAYAAN MASYARAKAT DAN PEMERINTAH DESA</t>
  </si>
  <si>
    <t>DINAS PERHUBUNGAN</t>
  </si>
  <si>
    <t>DINAS KOMUNIKASI DAN INFORMATIKA</t>
  </si>
  <si>
    <t>DINAS PENANAMAN MODAL DAN PELAYANAN TERPADU SATU PINTU</t>
  </si>
  <si>
    <t>DINAS PEMUDA, OLAHRAGA DAN PARIWISATA</t>
  </si>
  <si>
    <t xml:space="preserve">DINAS KEARSIPAN DAN PERPUSTAKAAN </t>
  </si>
  <si>
    <t>KANTOR SATUAN POLISI PAMONG PRAJA</t>
  </si>
  <si>
    <t>BADAN PERENCANAAN PEMBANGUNAN DAERAH</t>
  </si>
  <si>
    <t>BADAN PENGELOLAAN KEUANGAN DAN ASET DAERAH</t>
  </si>
  <si>
    <t>BADAN PENDAPATAN DAERAH KABUPATEN SANGGAU</t>
  </si>
  <si>
    <t xml:space="preserve">Tertinggi </t>
  </si>
  <si>
    <t>BADAN KEPEGAWAIAN DAN PENGEMBANGAN SUMBER DAYA MANUSIA</t>
  </si>
  <si>
    <t>BADAN PENANGGULANGAN BENCANA DAERAH</t>
  </si>
  <si>
    <t>Kesesuian/Kewajaran Biaya</t>
  </si>
  <si>
    <t>BADAN KESATUAN BANGSA  DAN POLITIK</t>
  </si>
  <si>
    <t>KECAMATAN KAPUAS</t>
  </si>
  <si>
    <t>KECAMATAN MUKOK</t>
  </si>
  <si>
    <t>KECAMATAN PARINDU</t>
  </si>
  <si>
    <t>KECAMATAN TAYAN HULU</t>
  </si>
  <si>
    <t>KECAMATAN BALAI</t>
  </si>
  <si>
    <t>KECAMATAN TAYAN HILIR</t>
  </si>
  <si>
    <t>KECAMATAN TOBA</t>
  </si>
  <si>
    <t>KECAMATAN ENTIKONG</t>
  </si>
  <si>
    <t>KECAMATAN KEMBAYAN</t>
  </si>
  <si>
    <t>KECAMATAN SEKAYAM</t>
  </si>
  <si>
    <t>KECAMATAN BEDUAI</t>
  </si>
  <si>
    <t>KECAMATAN NOYAN</t>
  </si>
  <si>
    <t>KECAMATAN JANGKANG</t>
  </si>
  <si>
    <t>KECAMATAN MELIAU</t>
  </si>
  <si>
    <t>KECAMATAN BONTI</t>
  </si>
  <si>
    <t>JUMLAH</t>
  </si>
  <si>
    <t>NILAI RATA-RATA</t>
  </si>
  <si>
    <t xml:space="preserve"> </t>
  </si>
  <si>
    <t>Tertinggi   :</t>
  </si>
  <si>
    <t>Kesesuain Persyaratan</t>
  </si>
  <si>
    <t xml:space="preserve">                                             </t>
  </si>
  <si>
    <t>Kesesuaian/ Kewajaran Biaya</t>
  </si>
  <si>
    <t>kesesuaian pelayanan</t>
  </si>
  <si>
    <t>DI LINGKUNGAN PEMERINTAH KABUPATEN SANGGAU TAHUN 2023</t>
  </si>
  <si>
    <t>Kesesuain/Kewajaran Baiya</t>
  </si>
  <si>
    <t>Kualitas Sarana dan Prasarana</t>
  </si>
  <si>
    <t>Kesesuaian Pelayanan</t>
  </si>
  <si>
    <t>Prosesur Pelayanan</t>
  </si>
  <si>
    <t>REKAPITULASI HASIL IKM SEMESTER II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</si>
</sst>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_-;_-@_-"/>
    <numFmt numFmtId="165" formatCode="_(&quot;Rp&quot;* #,##0.00_);_(&quot;Rp&quot;* \(#,##0.00\);_(&quot;Rp&quot;* &quot;-&quot;??_);_(@_)"/>
    <numFmt numFmtId="166" formatCode="@\ * &quot;:&quot;"/>
    <numFmt numFmtId="167" formatCode="_(* #,##0.000_);_(* \(#,##0.000\);_(* &quot;-&quot;??_);_(@_)"/>
    <numFmt numFmtId="168" formatCode="0.000"/>
    <numFmt numFmtId="169" formatCode="#,##0.000"/>
  </numFmts>
  <fonts count="13">
    <font>
      <sz val="11"/>
      <color theme="1"/>
      <name val="Calibri"/>
      <charset val="134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name val="Calibri"/>
      <family val="2"/>
      <scheme val="minor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</cellStyleXfs>
  <cellXfs count="21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9" xfId="0" applyFont="1" applyFill="1" applyBorder="1" applyAlignment="1">
      <alignment horizontal="center"/>
    </xf>
    <xf numFmtId="0" fontId="1" fillId="0" borderId="0" xfId="0" applyFont="1" applyBorder="1"/>
    <xf numFmtId="0" fontId="1" fillId="0" borderId="10" xfId="0" applyFont="1" applyBorder="1"/>
    <xf numFmtId="0" fontId="5" fillId="0" borderId="0" xfId="0" applyFont="1" applyBorder="1"/>
    <xf numFmtId="166" fontId="1" fillId="0" borderId="0" xfId="0" applyNumberFormat="1" applyFont="1" applyBorder="1" applyAlignment="1">
      <alignment vertical="top"/>
    </xf>
    <xf numFmtId="0" fontId="1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/>
    <xf numFmtId="0" fontId="2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 vertical="top"/>
    </xf>
    <xf numFmtId="167" fontId="1" fillId="0" borderId="0" xfId="0" applyNumberFormat="1" applyFont="1" applyBorder="1" applyAlignment="1">
      <alignment horizontal="left" vertical="top"/>
    </xf>
    <xf numFmtId="0" fontId="1" fillId="0" borderId="0" xfId="0" applyFont="1" applyBorder="1" applyAlignment="1">
      <alignment vertical="top"/>
    </xf>
    <xf numFmtId="167" fontId="2" fillId="0" borderId="0" xfId="0" applyNumberFormat="1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7" fontId="2" fillId="0" borderId="0" xfId="0" applyNumberFormat="1" applyFont="1" applyBorder="1"/>
    <xf numFmtId="167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7" fontId="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6" fontId="5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Alignment="1">
      <alignment horizontal="left" indent="15"/>
    </xf>
    <xf numFmtId="0" fontId="3" fillId="0" borderId="0" xfId="0" applyFont="1"/>
    <xf numFmtId="167" fontId="1" fillId="0" borderId="0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wrapText="1"/>
    </xf>
    <xf numFmtId="0" fontId="1" fillId="0" borderId="1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166" fontId="1" fillId="0" borderId="10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66" fontId="1" fillId="0" borderId="7" xfId="0" applyNumberFormat="1" applyFont="1" applyBorder="1" applyAlignment="1">
      <alignment horizontal="left" vertical="top"/>
    </xf>
    <xf numFmtId="166" fontId="1" fillId="0" borderId="3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vertical="top"/>
    </xf>
    <xf numFmtId="0" fontId="1" fillId="0" borderId="2" xfId="0" applyFont="1" applyBorder="1"/>
    <xf numFmtId="0" fontId="1" fillId="0" borderId="6" xfId="0" applyFont="1" applyBorder="1"/>
    <xf numFmtId="168" fontId="1" fillId="0" borderId="5" xfId="4" applyNumberFormat="1" applyFont="1" applyBorder="1" applyAlignment="1" applyProtection="1">
      <alignment horizontal="left" vertical="top"/>
      <protection locked="0"/>
    </xf>
    <xf numFmtId="168" fontId="1" fillId="0" borderId="11" xfId="4" applyNumberFormat="1" applyFont="1" applyBorder="1" applyAlignment="1" applyProtection="1">
      <alignment horizontal="left" vertical="top"/>
      <protection locked="0"/>
    </xf>
    <xf numFmtId="0" fontId="2" fillId="0" borderId="5" xfId="0" applyFont="1" applyBorder="1"/>
    <xf numFmtId="0" fontId="2" fillId="0" borderId="11" xfId="0" applyFont="1" applyBorder="1"/>
    <xf numFmtId="167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7" fontId="5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168" fontId="4" fillId="0" borderId="12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166" fontId="1" fillId="0" borderId="12" xfId="0" applyNumberFormat="1" applyFont="1" applyBorder="1" applyAlignment="1">
      <alignment horizontal="left" vertical="top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top"/>
    </xf>
    <xf numFmtId="0" fontId="2" fillId="0" borderId="12" xfId="0" applyFont="1" applyBorder="1"/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/>
    </xf>
    <xf numFmtId="166" fontId="1" fillId="0" borderId="12" xfId="0" applyNumberFormat="1" applyFont="1" applyBorder="1" applyAlignment="1">
      <alignment vertical="top"/>
    </xf>
    <xf numFmtId="166" fontId="2" fillId="0" borderId="12" xfId="0" applyNumberFormat="1" applyFont="1" applyBorder="1" applyAlignment="1">
      <alignment vertical="top"/>
    </xf>
    <xf numFmtId="0" fontId="2" fillId="0" borderId="12" xfId="0" applyFont="1" applyBorder="1" applyAlignment="1">
      <alignment horizontal="left" vertical="top" wrapText="1"/>
    </xf>
    <xf numFmtId="166" fontId="1" fillId="0" borderId="12" xfId="0" applyNumberFormat="1" applyFont="1" applyBorder="1" applyAlignment="1"/>
    <xf numFmtId="166" fontId="1" fillId="0" borderId="12" xfId="0" applyNumberFormat="1" applyFont="1" applyBorder="1" applyAlignment="1">
      <alignment wrapText="1"/>
    </xf>
    <xf numFmtId="166" fontId="1" fillId="0" borderId="12" xfId="0" applyNumberFormat="1" applyFont="1" applyBorder="1"/>
    <xf numFmtId="166" fontId="1" fillId="0" borderId="12" xfId="0" applyNumberFormat="1" applyFont="1" applyBorder="1" applyAlignment="1">
      <alignment vertical="top" wrapText="1"/>
    </xf>
    <xf numFmtId="0" fontId="4" fillId="0" borderId="12" xfId="2" applyNumberFormat="1" applyFont="1" applyBorder="1" applyAlignment="1">
      <alignment horizontal="right" vertical="center"/>
    </xf>
    <xf numFmtId="167" fontId="5" fillId="0" borderId="12" xfId="0" applyNumberFormat="1" applyFont="1" applyBorder="1" applyAlignment="1">
      <alignment horizontal="center" vertical="top"/>
    </xf>
    <xf numFmtId="167" fontId="5" fillId="0" borderId="12" xfId="0" applyNumberFormat="1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3" fontId="1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1" fillId="0" borderId="12" xfId="0" applyNumberFormat="1" applyFont="1" applyBorder="1" applyAlignment="1">
      <alignment vertical="center" wrapText="1"/>
    </xf>
    <xf numFmtId="167" fontId="1" fillId="0" borderId="12" xfId="0" applyNumberFormat="1" applyFont="1" applyBorder="1" applyAlignment="1">
      <alignment horizontal="center" vertical="center" wrapText="1"/>
    </xf>
    <xf numFmtId="167" fontId="4" fillId="0" borderId="12" xfId="0" applyNumberFormat="1" applyFont="1" applyBorder="1" applyAlignment="1">
      <alignment horizontal="center" vertical="center" wrapText="1"/>
    </xf>
    <xf numFmtId="167" fontId="5" fillId="0" borderId="0" xfId="0" applyNumberFormat="1" applyFont="1" applyBorder="1" applyAlignment="1">
      <alignment horizontal="center" vertical="center" wrapText="1"/>
    </xf>
    <xf numFmtId="167" fontId="5" fillId="0" borderId="0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3" fontId="1" fillId="0" borderId="12" xfId="0" applyNumberFormat="1" applyFont="1" applyBorder="1" applyAlignment="1">
      <alignment horizontal="center" vertical="center" wrapText="1"/>
    </xf>
    <xf numFmtId="3" fontId="2" fillId="0" borderId="12" xfId="1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 wrapText="1"/>
    </xf>
    <xf numFmtId="3" fontId="2" fillId="0" borderId="1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167" fontId="1" fillId="0" borderId="2" xfId="1" applyNumberFormat="1" applyFont="1" applyBorder="1" applyAlignment="1">
      <alignment vertical="center"/>
    </xf>
    <xf numFmtId="167" fontId="1" fillId="0" borderId="6" xfId="1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69" fontId="1" fillId="0" borderId="12" xfId="0" applyNumberFormat="1" applyFont="1" applyBorder="1" applyAlignment="1">
      <alignment vertical="center"/>
    </xf>
    <xf numFmtId="3" fontId="1" fillId="0" borderId="2" xfId="1" applyNumberFormat="1" applyFont="1" applyBorder="1" applyAlignment="1">
      <alignment vertical="center"/>
    </xf>
    <xf numFmtId="3" fontId="1" fillId="0" borderId="6" xfId="1" applyNumberFormat="1" applyFont="1" applyBorder="1" applyAlignment="1">
      <alignment vertical="center"/>
    </xf>
    <xf numFmtId="167" fontId="1" fillId="0" borderId="2" xfId="0" applyNumberFormat="1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center" vertical="center"/>
    </xf>
    <xf numFmtId="167" fontId="1" fillId="0" borderId="12" xfId="0" applyNumberFormat="1" applyFont="1" applyBorder="1" applyAlignment="1">
      <alignment horizontal="center" vertical="center"/>
    </xf>
    <xf numFmtId="167" fontId="1" fillId="0" borderId="9" xfId="0" applyNumberFormat="1" applyFont="1" applyBorder="1" applyAlignment="1">
      <alignment horizontal="center" vertical="center"/>
    </xf>
    <xf numFmtId="43" fontId="1" fillId="0" borderId="1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 wrapText="1"/>
    </xf>
    <xf numFmtId="167" fontId="2" fillId="0" borderId="12" xfId="0" applyNumberFormat="1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2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top"/>
    </xf>
    <xf numFmtId="0" fontId="12" fillId="0" borderId="6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1" fillId="0" borderId="6" xfId="3" applyNumberFormat="1" applyFont="1" applyBorder="1" applyAlignment="1">
      <alignment vertical="center"/>
    </xf>
    <xf numFmtId="3" fontId="1" fillId="0" borderId="9" xfId="3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3" fontId="1" fillId="0" borderId="12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7" fontId="1" fillId="0" borderId="9" xfId="0" applyNumberFormat="1" applyFont="1" applyBorder="1" applyAlignment="1">
      <alignment horizontal="center" vertical="center" wrapText="1"/>
    </xf>
    <xf numFmtId="167" fontId="1" fillId="0" borderId="6" xfId="0" applyNumberFormat="1" applyFont="1" applyBorder="1" applyAlignment="1">
      <alignment horizontal="center" vertical="center" wrapText="1"/>
    </xf>
  </cellXfs>
  <cellStyles count="5">
    <cellStyle name="Comma" xfId="1" builtinId="3"/>
    <cellStyle name="Comma [0]" xfId="2" builtinId="6"/>
    <cellStyle name="Currency" xfId="3" builtinId="4"/>
    <cellStyle name="Normal" xfId="0" builtinId="0"/>
    <cellStyle name="Normal 2" xfId="4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SETDA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.%20DISBINAMARG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1.%20DIS%20C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12.%20DISNAKERTRAN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13.%20DIS.%20LH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4.%20DISDUKCAPI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5.%20DISPEMDE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16.%20PERHUBUNGAN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17.%20KOMINFO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18.%20DIS%20PMPTSP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19.%20DISPORAPA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DPRD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20.DISARPU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21.%20SATPOLPP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2.BAPPEDA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3.%20BPKAD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4.%20BAPENDA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5.%20BKPSDM-%20Cop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26.%20BPBD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27.B%20KESBANGPOL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29.%20KEC.%20KAPUAS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30.%20KEC.%20MUK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%20INSPEKTORAT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42.KEC.%20PARINDU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37.%20KEC.TAYAN%20HULU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35.%20KEC.%20BALAI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34.%20KEC%20TAYAN%20HILIR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39.%20KEC.%20TOBA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31.%20KEC.%20ENTIKONG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40.%20KEC.%20KEMBAYAN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38.%20KEC.%20SEKAYAM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36.%20KEC.BEDUAI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41.%20KEC.%20NOY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DISDIKBUD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43.%20KEC%20JANGKANG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33.%20KEC.%20MELIAU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32.%20KEC.%20BONT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.%20DINK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.%20DINSOSP3AKB%20o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DISPERINDAGKOP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.%20DISHOLKA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.%20DISBUNN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  <sheetName val="Sheet1"/>
    </sheetNames>
    <sheetDataSet>
      <sheetData sheetId="0"/>
      <sheetData sheetId="1">
        <row r="103">
          <cell r="K103">
            <v>89.05517241379313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78.588000000000008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52">
          <cell r="K52">
            <v>81.109285714285718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92.906999999999996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92">
          <cell r="K92">
            <v>91.982000000000014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165">
          <cell r="K165">
            <v>87.174362244897964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57">
          <cell r="K57">
            <v>89.355000000000004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47">
          <cell r="K47">
            <v>90.094999999999999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51">
          <cell r="K51">
            <v>88.0654411764706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116">
          <cell r="K116">
            <v>88.60575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86.968500000000006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86.191500000000005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  <sheetName val="Sheet2"/>
    </sheetNames>
    <sheetDataSet>
      <sheetData sheetId="0"/>
      <sheetData sheetId="1">
        <row r="136">
          <cell r="K136">
            <v>94.997499999999988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117">
          <cell r="K117">
            <v>94.433249999999987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94.183500000000009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117">
          <cell r="K117">
            <v>89.160749999999993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87">
          <cell r="K87">
            <v>89.156785714285718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97">
          <cell r="K97">
            <v>85.227187499999999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88.411500000000004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48">
          <cell r="K48">
            <v>87.636290322580649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91.408500000000004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117">
          <cell r="K117">
            <v>90.326250000000002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1">
          <cell r="K61">
            <v>86.403409090909093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90.132000000000005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89.466000000000008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87">
          <cell r="K87">
            <v>89.001086956521732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87.523499999999999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90.07650000000001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90.631499999999988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42">
          <cell r="K42">
            <v>91.02000000000001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117">
          <cell r="K117">
            <v>83.194500000000005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  <sheetName val="Sheet1"/>
    </sheetNames>
    <sheetDataSet>
      <sheetData sheetId="0"/>
      <sheetData sheetId="1">
        <row r="117">
          <cell r="K117">
            <v>93.045749999999998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8">
          <cell r="K68">
            <v>90.520499999999998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72">
          <cell r="K72">
            <v>90.565909090909088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77">
          <cell r="K77">
            <v>92.13000000000001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95.682000000000016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35">
          <cell r="K35">
            <v>86.487500000000011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67">
          <cell r="K67">
            <v>93.795000000000002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166">
          <cell r="K166">
            <v>90.983000000000018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  <sheetName val="Sheet3"/>
    </sheetNames>
    <sheetDataSet>
      <sheetData sheetId="0"/>
      <sheetData sheetId="1">
        <row r="57">
          <cell r="K57">
            <v>97.263750000000002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  <sheetName val="Sheet1"/>
    </sheetNames>
    <sheetDataSet>
      <sheetData sheetId="0"/>
      <sheetData sheetId="1">
        <row r="92">
          <cell r="K92">
            <v>77.33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onden"/>
      <sheetName val="kuesioner"/>
      <sheetName val="Usia"/>
      <sheetName val="u1"/>
      <sheetName val="u2"/>
      <sheetName val="u3"/>
      <sheetName val="u4"/>
      <sheetName val="u5"/>
      <sheetName val="u6"/>
      <sheetName val="u7"/>
      <sheetName val="u8"/>
      <sheetName val="u9"/>
      <sheetName val="TL"/>
    </sheetNames>
    <sheetDataSet>
      <sheetData sheetId="0"/>
      <sheetData sheetId="1">
        <row r="117">
          <cell r="K117">
            <v>95.043750000000003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4"/>
  <sheetViews>
    <sheetView tabSelected="1" view="pageBreakPreview" topLeftCell="A61" zoomScale="112" zoomScaleNormal="100" zoomScaleSheetLayoutView="112" workbookViewId="0">
      <selection activeCell="M81" sqref="M81"/>
    </sheetView>
  </sheetViews>
  <sheetFormatPr defaultColWidth="9.140625" defaultRowHeight="12"/>
  <cols>
    <col min="1" max="1" width="4.42578125" style="4" customWidth="1"/>
    <col min="2" max="2" width="43.7109375" style="4" customWidth="1"/>
    <col min="3" max="4" width="12.7109375" style="4" customWidth="1"/>
    <col min="5" max="5" width="9.28515625" style="4" customWidth="1"/>
    <col min="6" max="6" width="10.140625" style="4" customWidth="1"/>
    <col min="7" max="7" width="10.28515625" style="4" customWidth="1"/>
    <col min="8" max="8" width="25.28515625" style="4" customWidth="1"/>
    <col min="9" max="10" width="6.5703125" style="4" customWidth="1"/>
    <col min="11" max="12" width="9.140625" style="4"/>
    <col min="13" max="13" width="44" style="4" customWidth="1"/>
    <col min="14" max="14" width="0.28515625" style="4" customWidth="1"/>
    <col min="15" max="17" width="9.140625" style="4" hidden="1" customWidth="1"/>
    <col min="18" max="18" width="9.140625" style="4" customWidth="1"/>
    <col min="19" max="19" width="1.42578125" style="4" customWidth="1"/>
    <col min="20" max="20" width="9.140625" style="4"/>
    <col min="21" max="21" width="23.140625" style="4" customWidth="1"/>
    <col min="22" max="16384" width="9.140625" style="4"/>
  </cols>
  <sheetData>
    <row r="1" spans="1:10">
      <c r="A1" s="192"/>
      <c r="B1" s="192"/>
      <c r="C1" s="192"/>
      <c r="D1" s="192"/>
      <c r="E1" s="192"/>
      <c r="F1" s="192"/>
      <c r="G1" s="192"/>
      <c r="H1" s="192"/>
      <c r="I1" s="192"/>
      <c r="J1" s="192"/>
    </row>
    <row r="2" spans="1:10">
      <c r="A2" s="192" t="s">
        <v>85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>
      <c r="A3" s="192" t="s">
        <v>80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ht="13.5" customHeight="1"/>
    <row r="5" spans="1:10">
      <c r="A5" s="197" t="s">
        <v>0</v>
      </c>
      <c r="B5" s="146" t="s">
        <v>1</v>
      </c>
      <c r="C5" s="146" t="s">
        <v>2</v>
      </c>
      <c r="D5" s="207" t="s">
        <v>3</v>
      </c>
      <c r="E5" s="201" t="s">
        <v>4</v>
      </c>
      <c r="F5" s="205"/>
      <c r="G5" s="205"/>
      <c r="H5" s="202"/>
      <c r="I5" s="193" t="s">
        <v>5</v>
      </c>
      <c r="J5" s="194"/>
    </row>
    <row r="6" spans="1:10">
      <c r="A6" s="198"/>
      <c r="B6" s="147"/>
      <c r="C6" s="147"/>
      <c r="D6" s="208"/>
      <c r="E6" s="203"/>
      <c r="F6" s="206"/>
      <c r="G6" s="206"/>
      <c r="H6" s="204"/>
      <c r="I6" s="195" t="s">
        <v>6</v>
      </c>
      <c r="J6" s="196"/>
    </row>
    <row r="7" spans="1:10">
      <c r="A7" s="198"/>
      <c r="B7" s="147"/>
      <c r="C7" s="147"/>
      <c r="D7" s="208"/>
      <c r="E7" s="6" t="s">
        <v>7</v>
      </c>
      <c r="F7" s="7" t="s">
        <v>7</v>
      </c>
      <c r="G7" s="201" t="s">
        <v>8</v>
      </c>
      <c r="H7" s="202"/>
      <c r="I7" s="6" t="s">
        <v>9</v>
      </c>
      <c r="J7" s="12" t="s">
        <v>10</v>
      </c>
    </row>
    <row r="8" spans="1:10">
      <c r="A8" s="199"/>
      <c r="B8" s="148"/>
      <c r="C8" s="148"/>
      <c r="D8" s="209"/>
      <c r="E8" s="8" t="s">
        <v>11</v>
      </c>
      <c r="F8" s="9" t="s">
        <v>12</v>
      </c>
      <c r="G8" s="203"/>
      <c r="H8" s="204"/>
      <c r="I8" s="13"/>
      <c r="J8" s="14" t="s">
        <v>13</v>
      </c>
    </row>
    <row r="9" spans="1:10" s="1" customFormat="1" ht="14.25" customHeight="1">
      <c r="A9" s="174">
        <v>1</v>
      </c>
      <c r="B9" s="160" t="s">
        <v>14</v>
      </c>
      <c r="C9" s="139">
        <f>[1]kuesioner!$K$103</f>
        <v>89.05517241379313</v>
      </c>
      <c r="D9" s="142" t="s">
        <v>31</v>
      </c>
      <c r="E9" s="123">
        <v>3471</v>
      </c>
      <c r="F9" s="123">
        <v>3805</v>
      </c>
      <c r="G9" s="56" t="s">
        <v>15</v>
      </c>
      <c r="H9" s="60" t="s">
        <v>29</v>
      </c>
      <c r="I9" s="99" t="s">
        <v>16</v>
      </c>
      <c r="J9" s="97"/>
    </row>
    <row r="10" spans="1:10" s="1" customFormat="1" ht="14.25" customHeight="1">
      <c r="A10" s="176"/>
      <c r="B10" s="161"/>
      <c r="C10" s="149"/>
      <c r="D10" s="210"/>
      <c r="E10" s="124"/>
      <c r="F10" s="124"/>
      <c r="G10" s="55" t="s">
        <v>17</v>
      </c>
      <c r="H10" s="62" t="s">
        <v>33</v>
      </c>
      <c r="I10" s="99"/>
      <c r="J10" s="98"/>
    </row>
    <row r="11" spans="1:10" s="1" customFormat="1" ht="14.25" customHeight="1">
      <c r="A11" s="175">
        <v>2</v>
      </c>
      <c r="B11" s="162" t="s">
        <v>18</v>
      </c>
      <c r="C11" s="150">
        <f>[2]kuesioner!$K$67</f>
        <v>86.191500000000005</v>
      </c>
      <c r="D11" s="211" t="s">
        <v>19</v>
      </c>
      <c r="E11" s="181">
        <v>3200</v>
      </c>
      <c r="F11" s="125">
        <v>4000</v>
      </c>
      <c r="G11" s="53" t="s">
        <v>15</v>
      </c>
      <c r="H11" s="59" t="s">
        <v>84</v>
      </c>
      <c r="I11" s="104" t="s">
        <v>16</v>
      </c>
      <c r="J11" s="51"/>
    </row>
    <row r="12" spans="1:10" s="1" customFormat="1" ht="12.75" customHeight="1">
      <c r="A12" s="200"/>
      <c r="B12" s="162"/>
      <c r="C12" s="151"/>
      <c r="D12" s="210"/>
      <c r="E12" s="182"/>
      <c r="F12" s="124"/>
      <c r="G12" s="55" t="s">
        <v>17</v>
      </c>
      <c r="H12" s="10" t="s">
        <v>33</v>
      </c>
      <c r="I12" s="99"/>
      <c r="J12" s="11"/>
    </row>
    <row r="13" spans="1:10" s="1" customFormat="1" ht="12.75" customHeight="1">
      <c r="A13" s="174">
        <v>3</v>
      </c>
      <c r="B13" s="160" t="s">
        <v>22</v>
      </c>
      <c r="C13" s="139">
        <f>[3]kuesioner!$K$61</f>
        <v>86.403409090909093</v>
      </c>
      <c r="D13" s="142" t="s">
        <v>19</v>
      </c>
      <c r="E13" s="123">
        <v>3159</v>
      </c>
      <c r="F13" s="123">
        <v>4000</v>
      </c>
      <c r="G13" s="56" t="s">
        <v>15</v>
      </c>
      <c r="H13" s="66" t="s">
        <v>20</v>
      </c>
      <c r="I13" s="99" t="s">
        <v>16</v>
      </c>
      <c r="J13" s="99"/>
    </row>
    <row r="14" spans="1:10" s="1" customFormat="1" ht="12.75" customHeight="1">
      <c r="A14" s="175"/>
      <c r="B14" s="163"/>
      <c r="C14" s="152"/>
      <c r="D14" s="211"/>
      <c r="E14" s="125"/>
      <c r="F14" s="125"/>
      <c r="G14" s="53" t="s">
        <v>17</v>
      </c>
      <c r="H14" s="67" t="s">
        <v>33</v>
      </c>
      <c r="I14" s="99"/>
      <c r="J14" s="99"/>
    </row>
    <row r="15" spans="1:10" s="1" customFormat="1" ht="12" customHeight="1">
      <c r="A15" s="183">
        <v>4</v>
      </c>
      <c r="B15" s="164" t="s">
        <v>24</v>
      </c>
      <c r="C15" s="139">
        <f>[4]kuesioner!$K$72</f>
        <v>90.565909090909088</v>
      </c>
      <c r="D15" s="179" t="s">
        <v>31</v>
      </c>
      <c r="E15" s="190">
        <v>3509</v>
      </c>
      <c r="F15" s="186">
        <v>3873</v>
      </c>
      <c r="G15" s="4" t="s">
        <v>15</v>
      </c>
      <c r="H15" s="68" t="s">
        <v>23</v>
      </c>
      <c r="I15" s="74" t="s">
        <v>16</v>
      </c>
      <c r="J15" s="64"/>
    </row>
    <row r="16" spans="1:10" s="1" customFormat="1" ht="12" customHeight="1">
      <c r="A16" s="184"/>
      <c r="B16" s="165"/>
      <c r="C16" s="152"/>
      <c r="D16" s="180"/>
      <c r="E16" s="191"/>
      <c r="F16" s="187"/>
      <c r="G16" s="4" t="s">
        <v>75</v>
      </c>
      <c r="H16" s="69" t="s">
        <v>21</v>
      </c>
      <c r="I16" s="63"/>
      <c r="J16" s="65"/>
    </row>
    <row r="17" spans="1:10" s="1" customFormat="1" ht="14.1" customHeight="1">
      <c r="A17" s="99">
        <v>5</v>
      </c>
      <c r="B17" s="160" t="s">
        <v>25</v>
      </c>
      <c r="C17" s="139">
        <f>[5]kuesioner!$K$67</f>
        <v>93.795000000000002</v>
      </c>
      <c r="D17" s="113" t="s">
        <v>31</v>
      </c>
      <c r="E17" s="109">
        <v>3580</v>
      </c>
      <c r="F17" s="124">
        <v>3980</v>
      </c>
      <c r="G17" s="53" t="s">
        <v>15</v>
      </c>
      <c r="H17" s="49" t="s">
        <v>20</v>
      </c>
      <c r="I17" s="99" t="s">
        <v>16</v>
      </c>
      <c r="J17" s="100"/>
    </row>
    <row r="18" spans="1:10" s="1" customFormat="1" ht="12" customHeight="1">
      <c r="A18" s="99"/>
      <c r="B18" s="161"/>
      <c r="C18" s="149"/>
      <c r="D18" s="113"/>
      <c r="E18" s="109"/>
      <c r="F18" s="109"/>
      <c r="G18" s="55" t="s">
        <v>17</v>
      </c>
      <c r="H18" s="49" t="s">
        <v>33</v>
      </c>
      <c r="I18" s="99"/>
      <c r="J18" s="101"/>
    </row>
    <row r="19" spans="1:10" s="1" customFormat="1" ht="14.25" customHeight="1">
      <c r="A19" s="99">
        <v>6</v>
      </c>
      <c r="B19" s="166" t="s">
        <v>26</v>
      </c>
      <c r="C19" s="139">
        <f>[6]kuesioner!$K$166</f>
        <v>90.983000000000018</v>
      </c>
      <c r="D19" s="113" t="s">
        <v>31</v>
      </c>
      <c r="E19" s="109">
        <v>3507</v>
      </c>
      <c r="F19" s="109">
        <v>4000</v>
      </c>
      <c r="G19" s="53" t="s">
        <v>15</v>
      </c>
      <c r="H19" s="60" t="s">
        <v>29</v>
      </c>
      <c r="I19" s="100" t="s">
        <v>16</v>
      </c>
      <c r="J19" s="100"/>
    </row>
    <row r="20" spans="1:10" s="1" customFormat="1" ht="13.5" customHeight="1">
      <c r="A20" s="99"/>
      <c r="B20" s="167"/>
      <c r="C20" s="152"/>
      <c r="D20" s="113"/>
      <c r="E20" s="109"/>
      <c r="F20" s="109"/>
      <c r="G20" s="53" t="s">
        <v>17</v>
      </c>
      <c r="H20" s="49" t="s">
        <v>33</v>
      </c>
      <c r="I20" s="101"/>
      <c r="J20" s="101"/>
    </row>
    <row r="21" spans="1:10" s="47" customFormat="1" ht="12.75" customHeight="1">
      <c r="A21" s="185">
        <v>7</v>
      </c>
      <c r="B21" s="166" t="s">
        <v>27</v>
      </c>
      <c r="C21" s="139">
        <f>[7]kuesioner!$K$57</f>
        <v>97.263750000000002</v>
      </c>
      <c r="D21" s="134" t="s">
        <v>31</v>
      </c>
      <c r="E21" s="123">
        <v>3725</v>
      </c>
      <c r="F21" s="123">
        <v>4000</v>
      </c>
      <c r="G21" s="56" t="s">
        <v>15</v>
      </c>
      <c r="H21" s="57" t="s">
        <v>29</v>
      </c>
      <c r="I21" s="102" t="s">
        <v>16</v>
      </c>
      <c r="J21" s="102"/>
    </row>
    <row r="22" spans="1:10" s="47" customFormat="1" ht="12.75" customHeight="1">
      <c r="A22" s="178"/>
      <c r="B22" s="167"/>
      <c r="C22" s="152"/>
      <c r="D22" s="135"/>
      <c r="E22" s="125"/>
      <c r="F22" s="125"/>
      <c r="G22" s="53" t="s">
        <v>17</v>
      </c>
      <c r="H22" s="58" t="s">
        <v>32</v>
      </c>
      <c r="I22" s="103"/>
      <c r="J22" s="103"/>
    </row>
    <row r="23" spans="1:10" s="47" customFormat="1" ht="12.75" customHeight="1">
      <c r="A23" s="178"/>
      <c r="B23" s="167"/>
      <c r="C23" s="152"/>
      <c r="D23" s="135"/>
      <c r="E23" s="125"/>
      <c r="F23" s="125"/>
      <c r="H23" s="58" t="s">
        <v>33</v>
      </c>
      <c r="I23" s="103"/>
      <c r="J23" s="103"/>
    </row>
    <row r="24" spans="1:10" s="47" customFormat="1" ht="12.75" customHeight="1">
      <c r="A24" s="178"/>
      <c r="B24" s="168"/>
      <c r="C24" s="152"/>
      <c r="D24" s="135"/>
      <c r="E24" s="125"/>
      <c r="F24" s="125"/>
      <c r="H24" s="59" t="s">
        <v>23</v>
      </c>
      <c r="I24" s="103"/>
      <c r="J24" s="103"/>
    </row>
    <row r="25" spans="1:10" ht="15.75" customHeight="1">
      <c r="A25" s="174">
        <v>8</v>
      </c>
      <c r="B25" s="169" t="s">
        <v>28</v>
      </c>
      <c r="C25" s="139">
        <f>[8]kuesioner!$K$92</f>
        <v>77.33</v>
      </c>
      <c r="D25" s="134" t="s">
        <v>19</v>
      </c>
      <c r="E25" s="123">
        <v>2947</v>
      </c>
      <c r="F25" s="123">
        <v>3747</v>
      </c>
      <c r="G25" s="56" t="s">
        <v>15</v>
      </c>
      <c r="H25" s="54" t="s">
        <v>29</v>
      </c>
      <c r="I25" s="100" t="s">
        <v>16</v>
      </c>
      <c r="J25" s="99"/>
    </row>
    <row r="26" spans="1:10" ht="12" customHeight="1">
      <c r="A26" s="175"/>
      <c r="B26" s="170"/>
      <c r="C26" s="149"/>
      <c r="D26" s="137"/>
      <c r="E26" s="124"/>
      <c r="F26" s="124"/>
      <c r="G26" s="53" t="s">
        <v>17</v>
      </c>
      <c r="H26" s="50" t="s">
        <v>33</v>
      </c>
      <c r="I26" s="101"/>
      <c r="J26" s="99"/>
    </row>
    <row r="27" spans="1:10" s="1" customFormat="1" ht="12.75" customHeight="1">
      <c r="A27" s="101">
        <v>9</v>
      </c>
      <c r="B27" s="157" t="s">
        <v>30</v>
      </c>
      <c r="C27" s="139">
        <f>[9]kuesioner!$K$117</f>
        <v>95.043750000000003</v>
      </c>
      <c r="D27" s="134" t="s">
        <v>31</v>
      </c>
      <c r="E27" s="123">
        <v>3430</v>
      </c>
      <c r="F27" s="123">
        <v>4000</v>
      </c>
      <c r="G27" s="56" t="s">
        <v>15</v>
      </c>
      <c r="H27" s="60" t="s">
        <v>20</v>
      </c>
      <c r="I27" s="100" t="s">
        <v>16</v>
      </c>
      <c r="J27" s="100"/>
    </row>
    <row r="28" spans="1:10" s="1" customFormat="1" ht="12.75" customHeight="1">
      <c r="A28" s="104"/>
      <c r="B28" s="171"/>
      <c r="C28" s="149"/>
      <c r="D28" s="137"/>
      <c r="E28" s="124"/>
      <c r="F28" s="124"/>
      <c r="G28" s="55" t="s">
        <v>17</v>
      </c>
      <c r="H28" s="61" t="s">
        <v>33</v>
      </c>
      <c r="I28" s="104"/>
      <c r="J28" s="104"/>
    </row>
    <row r="29" spans="1:10" s="47" customFormat="1" ht="12.75" customHeight="1">
      <c r="A29" s="178">
        <v>10</v>
      </c>
      <c r="B29" s="162" t="s">
        <v>34</v>
      </c>
      <c r="C29" s="152">
        <f>[10]kuesioner!$K$67</f>
        <v>78.588000000000008</v>
      </c>
      <c r="D29" s="135" t="s">
        <v>19</v>
      </c>
      <c r="E29" s="125">
        <v>3</v>
      </c>
      <c r="F29" s="125">
        <v>3.94</v>
      </c>
      <c r="G29" s="53" t="s">
        <v>15</v>
      </c>
      <c r="H29" s="59" t="s">
        <v>20</v>
      </c>
      <c r="I29" s="101" t="s">
        <v>16</v>
      </c>
      <c r="J29" s="101"/>
    </row>
    <row r="30" spans="1:10" s="47" customFormat="1" ht="12.75" customHeight="1">
      <c r="A30" s="178"/>
      <c r="B30" s="162"/>
      <c r="C30" s="152"/>
      <c r="D30" s="135"/>
      <c r="E30" s="125"/>
      <c r="F30" s="125"/>
      <c r="G30" s="53" t="s">
        <v>17</v>
      </c>
      <c r="H30" s="59" t="s">
        <v>23</v>
      </c>
      <c r="I30" s="101"/>
      <c r="J30" s="101"/>
    </row>
    <row r="31" spans="1:10" s="1" customFormat="1" ht="13.5" customHeight="1">
      <c r="A31" s="174">
        <v>11</v>
      </c>
      <c r="B31" s="160" t="s">
        <v>35</v>
      </c>
      <c r="C31" s="139">
        <f>[11]kuesioner!$K$52</f>
        <v>81.109285714285718</v>
      </c>
      <c r="D31" s="134" t="s">
        <v>19</v>
      </c>
      <c r="E31" s="132">
        <v>3257</v>
      </c>
      <c r="F31" s="126">
        <v>3.657</v>
      </c>
      <c r="G31" s="56" t="s">
        <v>15</v>
      </c>
      <c r="H31" s="60" t="s">
        <v>38</v>
      </c>
      <c r="I31" s="100" t="s">
        <v>16</v>
      </c>
      <c r="J31" s="100"/>
    </row>
    <row r="32" spans="1:10" s="1" customFormat="1" ht="13.5" customHeight="1">
      <c r="A32" s="175"/>
      <c r="B32" s="163"/>
      <c r="C32" s="152"/>
      <c r="D32" s="135"/>
      <c r="E32" s="133"/>
      <c r="F32" s="127"/>
      <c r="G32" s="55" t="s">
        <v>17</v>
      </c>
      <c r="H32" s="59" t="s">
        <v>32</v>
      </c>
      <c r="I32" s="101"/>
      <c r="J32" s="101"/>
    </row>
    <row r="33" spans="1:21" s="1" customFormat="1" ht="13.5" customHeight="1">
      <c r="A33" s="174">
        <v>12</v>
      </c>
      <c r="B33" s="157" t="s">
        <v>36</v>
      </c>
      <c r="C33" s="153">
        <f>[12]kuesioner!$K$67</f>
        <v>92.906999999999996</v>
      </c>
      <c r="D33" s="136" t="s">
        <v>31</v>
      </c>
      <c r="E33" s="123">
        <v>3600</v>
      </c>
      <c r="F33" s="128">
        <v>4000</v>
      </c>
      <c r="G33" s="53" t="s">
        <v>15</v>
      </c>
      <c r="H33" s="52" t="s">
        <v>21</v>
      </c>
      <c r="I33" s="99" t="s">
        <v>16</v>
      </c>
      <c r="J33" s="100"/>
    </row>
    <row r="34" spans="1:21" s="1" customFormat="1" ht="13.5" customHeight="1">
      <c r="A34" s="176"/>
      <c r="B34" s="171"/>
      <c r="C34" s="154"/>
      <c r="D34" s="136"/>
      <c r="E34" s="125"/>
      <c r="F34" s="129"/>
      <c r="G34" s="55" t="s">
        <v>17</v>
      </c>
      <c r="H34" s="10" t="s">
        <v>33</v>
      </c>
      <c r="I34" s="99"/>
      <c r="J34" s="104"/>
    </row>
    <row r="35" spans="1:21" s="1" customFormat="1">
      <c r="A35" s="174">
        <v>13</v>
      </c>
      <c r="B35" s="157" t="s">
        <v>37</v>
      </c>
      <c r="C35" s="139">
        <f>[13]kuesioner!$K$92</f>
        <v>91.982000000000014</v>
      </c>
      <c r="D35" s="134" t="s">
        <v>31</v>
      </c>
      <c r="E35" s="123">
        <v>3533</v>
      </c>
      <c r="F35" s="128">
        <v>3787</v>
      </c>
      <c r="G35" s="53" t="s">
        <v>15</v>
      </c>
      <c r="H35" s="54" t="s">
        <v>29</v>
      </c>
      <c r="I35" s="100" t="s">
        <v>16</v>
      </c>
      <c r="J35" s="100"/>
    </row>
    <row r="36" spans="1:21" s="1" customFormat="1">
      <c r="A36" s="176"/>
      <c r="B36" s="171"/>
      <c r="C36" s="149"/>
      <c r="D36" s="137"/>
      <c r="E36" s="124"/>
      <c r="F36" s="130"/>
      <c r="G36" s="55" t="s">
        <v>17</v>
      </c>
      <c r="H36" s="61" t="s">
        <v>33</v>
      </c>
      <c r="I36" s="104"/>
      <c r="J36" s="104"/>
    </row>
    <row r="37" spans="1:21" s="1" customFormat="1" ht="14.25" customHeight="1">
      <c r="A37" s="99">
        <v>14</v>
      </c>
      <c r="B37" s="118" t="s">
        <v>39</v>
      </c>
      <c r="C37" s="117">
        <f>[14]kuesioner!$K$165</f>
        <v>87.174362244897964</v>
      </c>
      <c r="D37" s="136" t="s">
        <v>19</v>
      </c>
      <c r="E37" s="109">
        <v>3223</v>
      </c>
      <c r="F37" s="109">
        <v>4000</v>
      </c>
      <c r="G37" s="77" t="s">
        <v>15</v>
      </c>
      <c r="H37" s="83" t="s">
        <v>29</v>
      </c>
      <c r="I37" s="99" t="s">
        <v>16</v>
      </c>
      <c r="J37" s="99"/>
    </row>
    <row r="38" spans="1:21" s="2" customFormat="1" ht="12" customHeight="1">
      <c r="A38" s="99"/>
      <c r="B38" s="118"/>
      <c r="C38" s="117"/>
      <c r="D38" s="136"/>
      <c r="E38" s="109"/>
      <c r="F38" s="109"/>
      <c r="G38" s="77" t="s">
        <v>17</v>
      </c>
      <c r="H38" s="79" t="s">
        <v>41</v>
      </c>
      <c r="I38" s="99"/>
      <c r="J38" s="99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s="1" customFormat="1" ht="15" customHeight="1">
      <c r="A39" s="177">
        <v>15</v>
      </c>
      <c r="B39" s="172" t="s">
        <v>42</v>
      </c>
      <c r="C39" s="117">
        <f>[15]kuesioner!$K$57</f>
        <v>89.355000000000004</v>
      </c>
      <c r="D39" s="106" t="s">
        <v>31</v>
      </c>
      <c r="E39" s="109">
        <v>3400</v>
      </c>
      <c r="F39" s="109">
        <v>3800</v>
      </c>
      <c r="G39" s="77" t="s">
        <v>15</v>
      </c>
      <c r="H39" s="78" t="s">
        <v>38</v>
      </c>
      <c r="I39" s="99" t="s">
        <v>16</v>
      </c>
      <c r="J39" s="99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s="1" customFormat="1">
      <c r="A40" s="177"/>
      <c r="B40" s="172"/>
      <c r="C40" s="117"/>
      <c r="D40" s="106"/>
      <c r="E40" s="109"/>
      <c r="F40" s="109"/>
      <c r="G40" s="77" t="s">
        <v>17</v>
      </c>
      <c r="H40" s="79" t="s">
        <v>23</v>
      </c>
      <c r="I40" s="99"/>
      <c r="J40" s="99"/>
      <c r="K40" s="16"/>
      <c r="L40" s="15"/>
      <c r="N40" s="15"/>
      <c r="O40" s="15"/>
      <c r="P40" s="15"/>
      <c r="Q40" s="15"/>
      <c r="R40" s="15"/>
      <c r="S40" s="15"/>
      <c r="T40" s="15"/>
      <c r="U40" s="15"/>
    </row>
    <row r="41" spans="1:21" s="1" customFormat="1">
      <c r="A41" s="106">
        <v>16</v>
      </c>
      <c r="B41" s="118" t="s">
        <v>43</v>
      </c>
      <c r="C41" s="140">
        <f>[16]kuesioner!$K$47</f>
        <v>90.094999999999999</v>
      </c>
      <c r="D41" s="113" t="s">
        <v>31</v>
      </c>
      <c r="E41" s="109">
        <v>3067</v>
      </c>
      <c r="F41" s="109">
        <v>3833</v>
      </c>
      <c r="G41" s="77" t="s">
        <v>15</v>
      </c>
      <c r="H41" s="79" t="s">
        <v>33</v>
      </c>
      <c r="I41" s="105" t="s">
        <v>16</v>
      </c>
      <c r="J41" s="99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s="2" customFormat="1">
      <c r="A42" s="106"/>
      <c r="B42" s="118"/>
      <c r="C42" s="140"/>
      <c r="D42" s="113"/>
      <c r="E42" s="109"/>
      <c r="F42" s="109"/>
      <c r="G42" s="77" t="s">
        <v>17</v>
      </c>
      <c r="H42" s="79" t="s">
        <v>20</v>
      </c>
      <c r="I42" s="105"/>
      <c r="J42" s="99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s="1" customFormat="1" ht="12" customHeight="1">
      <c r="A43" s="106">
        <v>17</v>
      </c>
      <c r="B43" s="118" t="s">
        <v>44</v>
      </c>
      <c r="C43" s="140">
        <f>[17]kuesioner!$K$51</f>
        <v>88.0654411764706</v>
      </c>
      <c r="D43" s="113" t="s">
        <v>19</v>
      </c>
      <c r="E43" s="109">
        <v>3324</v>
      </c>
      <c r="F43" s="109">
        <v>3941</v>
      </c>
      <c r="G43" s="77" t="s">
        <v>15</v>
      </c>
      <c r="H43" s="78" t="s">
        <v>21</v>
      </c>
      <c r="I43" s="105" t="s">
        <v>16</v>
      </c>
      <c r="J43" s="99"/>
    </row>
    <row r="44" spans="1:21" s="1" customFormat="1" ht="12" customHeight="1">
      <c r="A44" s="106"/>
      <c r="B44" s="118"/>
      <c r="C44" s="140"/>
      <c r="D44" s="113"/>
      <c r="E44" s="109"/>
      <c r="F44" s="109"/>
      <c r="G44" s="77" t="s">
        <v>17</v>
      </c>
      <c r="H44" s="78" t="s">
        <v>33</v>
      </c>
      <c r="I44" s="105"/>
      <c r="J44" s="99"/>
    </row>
    <row r="45" spans="1:21" s="1" customFormat="1" ht="12" customHeight="1">
      <c r="A45" s="99">
        <v>18</v>
      </c>
      <c r="B45" s="143" t="s">
        <v>45</v>
      </c>
      <c r="C45" s="117">
        <f>[18]kuesioner!$K$116</f>
        <v>88.60575</v>
      </c>
      <c r="D45" s="138" t="s">
        <v>31</v>
      </c>
      <c r="E45" s="109">
        <v>3340</v>
      </c>
      <c r="F45" s="109">
        <v>3820</v>
      </c>
      <c r="G45" s="77" t="s">
        <v>15</v>
      </c>
      <c r="H45" s="78" t="s">
        <v>38</v>
      </c>
      <c r="I45" s="99" t="s">
        <v>16</v>
      </c>
      <c r="J45" s="99"/>
    </row>
    <row r="46" spans="1:21" s="1" customFormat="1" ht="13.5" customHeight="1">
      <c r="A46" s="99"/>
      <c r="B46" s="143"/>
      <c r="C46" s="117"/>
      <c r="D46" s="138"/>
      <c r="E46" s="109"/>
      <c r="F46" s="109"/>
      <c r="G46" s="77" t="s">
        <v>17</v>
      </c>
      <c r="H46" s="79" t="s">
        <v>33</v>
      </c>
      <c r="I46" s="99"/>
      <c r="J46" s="99"/>
    </row>
    <row r="47" spans="1:21" s="1" customFormat="1" ht="12" customHeight="1">
      <c r="A47" s="106">
        <v>19</v>
      </c>
      <c r="B47" s="118" t="s">
        <v>46</v>
      </c>
      <c r="C47" s="117">
        <f>[19]kuesioner!$K$67</f>
        <v>86.968500000000006</v>
      </c>
      <c r="D47" s="113" t="s">
        <v>19</v>
      </c>
      <c r="E47" s="109">
        <v>3300</v>
      </c>
      <c r="F47" s="109">
        <v>3940</v>
      </c>
      <c r="G47" s="77" t="s">
        <v>15</v>
      </c>
      <c r="H47" s="79" t="s">
        <v>83</v>
      </c>
      <c r="I47" s="106" t="s">
        <v>16</v>
      </c>
      <c r="J47" s="99"/>
    </row>
    <row r="48" spans="1:21" s="1" customFormat="1" ht="12" customHeight="1">
      <c r="A48" s="106"/>
      <c r="B48" s="118"/>
      <c r="C48" s="117"/>
      <c r="D48" s="113"/>
      <c r="E48" s="109"/>
      <c r="F48" s="109"/>
      <c r="G48" s="77" t="s">
        <v>17</v>
      </c>
      <c r="H48" s="79" t="s">
        <v>33</v>
      </c>
      <c r="I48" s="106"/>
      <c r="J48" s="99"/>
    </row>
    <row r="49" spans="1:20" s="1" customFormat="1">
      <c r="A49" s="99">
        <v>20</v>
      </c>
      <c r="B49" s="118" t="s">
        <v>47</v>
      </c>
      <c r="C49" s="117">
        <f>[20]kuesioner!$K$136</f>
        <v>94.997499999999988</v>
      </c>
      <c r="D49" s="113" t="s">
        <v>31</v>
      </c>
      <c r="E49" s="119">
        <v>4000</v>
      </c>
      <c r="F49" s="109">
        <v>3442</v>
      </c>
      <c r="G49" s="77" t="s">
        <v>15</v>
      </c>
      <c r="H49" s="78" t="s">
        <v>38</v>
      </c>
      <c r="I49" s="99" t="s">
        <v>16</v>
      </c>
      <c r="J49" s="99"/>
    </row>
    <row r="50" spans="1:20" s="1" customFormat="1">
      <c r="A50" s="99"/>
      <c r="B50" s="118"/>
      <c r="C50" s="117"/>
      <c r="D50" s="113"/>
      <c r="E50" s="119"/>
      <c r="F50" s="109"/>
      <c r="G50" s="77" t="s">
        <v>17</v>
      </c>
      <c r="H50" s="78" t="s">
        <v>33</v>
      </c>
      <c r="I50" s="99"/>
      <c r="J50" s="99"/>
    </row>
    <row r="51" spans="1:20" s="1" customFormat="1" ht="14.25" customHeight="1">
      <c r="A51" s="106">
        <v>21</v>
      </c>
      <c r="B51" s="118" t="s">
        <v>48</v>
      </c>
      <c r="C51" s="117">
        <f>[21]kuesioner!$K$117</f>
        <v>94.433249999999987</v>
      </c>
      <c r="D51" s="113" t="s">
        <v>31</v>
      </c>
      <c r="E51" s="109">
        <v>3650</v>
      </c>
      <c r="F51" s="112">
        <v>4000</v>
      </c>
      <c r="G51" s="84" t="s">
        <v>15</v>
      </c>
      <c r="H51" s="21" t="s">
        <v>40</v>
      </c>
      <c r="I51" s="106" t="s">
        <v>16</v>
      </c>
      <c r="J51" s="99"/>
      <c r="L51" s="71"/>
      <c r="M51" s="15"/>
      <c r="N51" s="72"/>
      <c r="O51" s="70"/>
      <c r="P51" s="71"/>
      <c r="Q51" s="71"/>
      <c r="R51" s="18"/>
      <c r="S51" s="15"/>
      <c r="T51" s="73"/>
    </row>
    <row r="52" spans="1:20" s="1" customFormat="1" ht="15.75" customHeight="1">
      <c r="A52" s="106"/>
      <c r="B52" s="118"/>
      <c r="C52" s="117"/>
      <c r="D52" s="113"/>
      <c r="E52" s="109"/>
      <c r="F52" s="121"/>
      <c r="G52" s="84" t="s">
        <v>17</v>
      </c>
      <c r="H52" s="79" t="s">
        <v>23</v>
      </c>
      <c r="I52" s="106"/>
      <c r="J52" s="99"/>
    </row>
    <row r="53" spans="1:20" s="1" customFormat="1" ht="12.75" customHeight="1">
      <c r="A53" s="173">
        <v>22</v>
      </c>
      <c r="B53" s="155" t="s">
        <v>49</v>
      </c>
      <c r="C53" s="117">
        <f>[22]kuesioner!$K$67</f>
        <v>94.183500000000009</v>
      </c>
      <c r="D53" s="141" t="s">
        <v>31</v>
      </c>
      <c r="E53" s="120">
        <v>3540</v>
      </c>
      <c r="F53" s="122">
        <v>3980</v>
      </c>
      <c r="G53" s="85" t="s">
        <v>15</v>
      </c>
      <c r="H53" s="86" t="s">
        <v>38</v>
      </c>
      <c r="I53" s="108" t="s">
        <v>16</v>
      </c>
      <c r="J53" s="108"/>
    </row>
    <row r="54" spans="1:20" s="1" customFormat="1" ht="12.75" customHeight="1">
      <c r="A54" s="173"/>
      <c r="B54" s="155"/>
      <c r="C54" s="117"/>
      <c r="D54" s="141"/>
      <c r="E54" s="120"/>
      <c r="F54" s="122"/>
      <c r="G54" s="85" t="s">
        <v>17</v>
      </c>
      <c r="H54" s="80" t="s">
        <v>33</v>
      </c>
      <c r="I54" s="108"/>
      <c r="J54" s="108"/>
    </row>
    <row r="55" spans="1:20" s="1" customFormat="1">
      <c r="A55" s="106">
        <v>23</v>
      </c>
      <c r="B55" s="156" t="s">
        <v>50</v>
      </c>
      <c r="C55" s="117">
        <f>[23]kuesioner!$K$117</f>
        <v>89.160749999999993</v>
      </c>
      <c r="D55" s="113" t="s">
        <v>31</v>
      </c>
      <c r="E55" s="109">
        <v>3510</v>
      </c>
      <c r="F55" s="109">
        <v>3660</v>
      </c>
      <c r="G55" s="84" t="s">
        <v>15</v>
      </c>
      <c r="H55" s="78" t="s">
        <v>32</v>
      </c>
      <c r="I55" s="99" t="s">
        <v>16</v>
      </c>
      <c r="J55" s="99"/>
    </row>
    <row r="56" spans="1:20" s="1" customFormat="1" ht="12" customHeight="1">
      <c r="A56" s="106"/>
      <c r="B56" s="156"/>
      <c r="C56" s="117"/>
      <c r="D56" s="113"/>
      <c r="E56" s="109"/>
      <c r="F56" s="109"/>
      <c r="G56" s="84" t="s">
        <v>17</v>
      </c>
      <c r="H56" s="79" t="s">
        <v>82</v>
      </c>
      <c r="I56" s="99"/>
      <c r="J56" s="99"/>
    </row>
    <row r="57" spans="1:20" s="1" customFormat="1">
      <c r="A57" s="159">
        <v>24</v>
      </c>
      <c r="B57" s="143" t="s">
        <v>51</v>
      </c>
      <c r="C57" s="117">
        <f>[24]kuesioner!$K$87</f>
        <v>89.156785714285718</v>
      </c>
      <c r="D57" s="113" t="s">
        <v>31</v>
      </c>
      <c r="E57" s="109">
        <v>3141</v>
      </c>
      <c r="F57" s="109">
        <v>3943</v>
      </c>
      <c r="G57" s="84" t="s">
        <v>15</v>
      </c>
      <c r="H57" s="79" t="s">
        <v>79</v>
      </c>
      <c r="I57" s="99" t="s">
        <v>16</v>
      </c>
      <c r="J57" s="76"/>
    </row>
    <row r="58" spans="1:20" s="1" customFormat="1">
      <c r="A58" s="159"/>
      <c r="B58" s="143"/>
      <c r="C58" s="117"/>
      <c r="D58" s="113"/>
      <c r="E58" s="109"/>
      <c r="F58" s="109"/>
      <c r="G58" s="84" t="s">
        <v>52</v>
      </c>
      <c r="H58" s="79" t="s">
        <v>23</v>
      </c>
      <c r="I58" s="99"/>
      <c r="J58" s="76"/>
    </row>
    <row r="59" spans="1:20" s="1" customFormat="1">
      <c r="A59" s="106">
        <v>25</v>
      </c>
      <c r="B59" s="143" t="s">
        <v>53</v>
      </c>
      <c r="C59" s="117">
        <f>[25]kuesioner!$K$97</f>
        <v>85.227187499999999</v>
      </c>
      <c r="D59" s="113" t="s">
        <v>19</v>
      </c>
      <c r="E59" s="109">
        <v>3100</v>
      </c>
      <c r="F59" s="109">
        <v>4000</v>
      </c>
      <c r="G59" s="84" t="s">
        <v>15</v>
      </c>
      <c r="H59" s="79" t="s">
        <v>21</v>
      </c>
      <c r="I59" s="99" t="s">
        <v>16</v>
      </c>
      <c r="J59" s="99"/>
    </row>
    <row r="60" spans="1:20" s="1" customFormat="1" ht="15" customHeight="1">
      <c r="A60" s="106"/>
      <c r="B60" s="143"/>
      <c r="C60" s="117"/>
      <c r="D60" s="113"/>
      <c r="E60" s="109"/>
      <c r="F60" s="109"/>
      <c r="G60" s="84" t="s">
        <v>17</v>
      </c>
      <c r="H60" s="79" t="s">
        <v>33</v>
      </c>
      <c r="I60" s="99"/>
      <c r="J60" s="99"/>
    </row>
    <row r="61" spans="1:20" s="1" customFormat="1">
      <c r="A61" s="99">
        <v>26</v>
      </c>
      <c r="B61" s="118" t="s">
        <v>54</v>
      </c>
      <c r="C61" s="117">
        <f>[26]kuesioner!$K$67</f>
        <v>88.411500000000004</v>
      </c>
      <c r="D61" s="113" t="s">
        <v>19</v>
      </c>
      <c r="E61" s="109">
        <v>3320</v>
      </c>
      <c r="F61" s="109">
        <v>3720</v>
      </c>
      <c r="G61" s="84" t="s">
        <v>15</v>
      </c>
      <c r="H61" s="78" t="s">
        <v>79</v>
      </c>
      <c r="I61" s="99" t="s">
        <v>16</v>
      </c>
      <c r="J61" s="99"/>
    </row>
    <row r="62" spans="1:20" s="1" customFormat="1">
      <c r="A62" s="99"/>
      <c r="B62" s="118"/>
      <c r="C62" s="117"/>
      <c r="D62" s="113"/>
      <c r="E62" s="109"/>
      <c r="F62" s="109"/>
      <c r="G62" s="84" t="s">
        <v>17</v>
      </c>
      <c r="H62" s="78" t="s">
        <v>55</v>
      </c>
      <c r="I62" s="99"/>
      <c r="J62" s="99"/>
    </row>
    <row r="63" spans="1:20" s="1" customFormat="1">
      <c r="A63" s="99">
        <v>27</v>
      </c>
      <c r="B63" s="118" t="s">
        <v>56</v>
      </c>
      <c r="C63" s="117">
        <f>[27]kuesioner!$K$48</f>
        <v>87.636290322580649</v>
      </c>
      <c r="D63" s="113" t="s">
        <v>19</v>
      </c>
      <c r="E63" s="109">
        <v>3323</v>
      </c>
      <c r="F63" s="109">
        <v>4000</v>
      </c>
      <c r="G63" s="84" t="s">
        <v>15</v>
      </c>
      <c r="H63" s="78" t="s">
        <v>29</v>
      </c>
      <c r="I63" s="99" t="s">
        <v>16</v>
      </c>
      <c r="J63" s="99"/>
    </row>
    <row r="64" spans="1:20" s="1" customFormat="1">
      <c r="A64" s="99"/>
      <c r="B64" s="118"/>
      <c r="C64" s="117"/>
      <c r="D64" s="113"/>
      <c r="E64" s="109"/>
      <c r="F64" s="109"/>
      <c r="G64" s="84" t="s">
        <v>12</v>
      </c>
      <c r="H64" s="78" t="s">
        <v>23</v>
      </c>
      <c r="I64" s="99"/>
      <c r="J64" s="99"/>
    </row>
    <row r="65" spans="1:21" s="1" customFormat="1">
      <c r="A65" s="100"/>
      <c r="B65" s="157"/>
      <c r="C65" s="139"/>
      <c r="D65" s="142"/>
      <c r="E65" s="123"/>
      <c r="F65" s="123"/>
      <c r="G65" s="64"/>
      <c r="H65" s="96" t="s">
        <v>33</v>
      </c>
      <c r="I65" s="100"/>
      <c r="J65" s="100"/>
    </row>
    <row r="66" spans="1:21" s="1" customFormat="1" ht="11.25" customHeight="1">
      <c r="A66" s="106">
        <v>28</v>
      </c>
      <c r="B66" s="143" t="s">
        <v>57</v>
      </c>
      <c r="C66" s="117">
        <f>[28]kuesioner!$K$67</f>
        <v>91.408500000000004</v>
      </c>
      <c r="D66" s="113" t="s">
        <v>31</v>
      </c>
      <c r="E66" s="131">
        <v>3300</v>
      </c>
      <c r="F66" s="109">
        <v>4000</v>
      </c>
      <c r="G66" s="84" t="s">
        <v>15</v>
      </c>
      <c r="H66" s="79" t="s">
        <v>40</v>
      </c>
      <c r="I66" s="99" t="s">
        <v>16</v>
      </c>
      <c r="J66" s="99"/>
      <c r="M66" s="15"/>
    </row>
    <row r="67" spans="1:21" s="1" customFormat="1" ht="11.25" customHeight="1">
      <c r="A67" s="106"/>
      <c r="B67" s="143"/>
      <c r="C67" s="117"/>
      <c r="D67" s="113"/>
      <c r="E67" s="131"/>
      <c r="F67" s="109"/>
      <c r="G67" s="84" t="s">
        <v>17</v>
      </c>
      <c r="H67" s="79" t="s">
        <v>55</v>
      </c>
      <c r="I67" s="99"/>
      <c r="J67" s="99"/>
      <c r="M67" s="15"/>
    </row>
    <row r="68" spans="1:21" s="1" customFormat="1">
      <c r="A68" s="106">
        <v>29</v>
      </c>
      <c r="B68" s="143" t="s">
        <v>58</v>
      </c>
      <c r="C68" s="117">
        <f>[29]kuesioner!$K$117</f>
        <v>90.326250000000002</v>
      </c>
      <c r="D68" s="113" t="s">
        <v>31</v>
      </c>
      <c r="E68" s="109">
        <v>3320</v>
      </c>
      <c r="F68" s="109">
        <v>4000</v>
      </c>
      <c r="G68" s="84" t="s">
        <v>15</v>
      </c>
      <c r="H68" s="78" t="s">
        <v>40</v>
      </c>
      <c r="I68" s="99" t="s">
        <v>16</v>
      </c>
      <c r="J68" s="99"/>
      <c r="M68" s="15"/>
    </row>
    <row r="69" spans="1:21" s="1" customFormat="1">
      <c r="A69" s="106"/>
      <c r="B69" s="143"/>
      <c r="C69" s="117"/>
      <c r="D69" s="113"/>
      <c r="E69" s="109"/>
      <c r="F69" s="109"/>
      <c r="G69" s="84" t="s">
        <v>17</v>
      </c>
      <c r="H69" s="79" t="s">
        <v>33</v>
      </c>
      <c r="I69" s="99"/>
      <c r="J69" s="99"/>
      <c r="M69" s="15"/>
    </row>
    <row r="70" spans="1:21" s="1" customFormat="1" ht="12.75" customHeight="1">
      <c r="A70" s="159">
        <v>30</v>
      </c>
      <c r="B70" s="118" t="s">
        <v>59</v>
      </c>
      <c r="C70" s="117">
        <f>[30]kuesioner!$K$67</f>
        <v>90.132000000000005</v>
      </c>
      <c r="D70" s="113" t="s">
        <v>31</v>
      </c>
      <c r="E70" s="188">
        <v>3460</v>
      </c>
      <c r="F70" s="189">
        <v>3980</v>
      </c>
      <c r="G70" s="84" t="s">
        <v>15</v>
      </c>
      <c r="H70" s="79" t="s">
        <v>38</v>
      </c>
      <c r="I70" s="99" t="s">
        <v>16</v>
      </c>
      <c r="J70" s="99"/>
      <c r="M70" s="15"/>
    </row>
    <row r="71" spans="1:21" s="1" customFormat="1">
      <c r="A71" s="159"/>
      <c r="B71" s="118"/>
      <c r="C71" s="117"/>
      <c r="D71" s="113"/>
      <c r="E71" s="188"/>
      <c r="F71" s="189"/>
      <c r="G71" s="84" t="s">
        <v>17</v>
      </c>
      <c r="H71" s="79" t="s">
        <v>76</v>
      </c>
      <c r="I71" s="99"/>
      <c r="J71" s="99"/>
      <c r="M71" s="15"/>
    </row>
    <row r="72" spans="1:21" s="2" customFormat="1" ht="12" customHeight="1">
      <c r="A72" s="106">
        <v>31</v>
      </c>
      <c r="B72" s="143" t="s">
        <v>60</v>
      </c>
      <c r="C72" s="117">
        <f>[31]kuesioner!$K$67</f>
        <v>89.466000000000008</v>
      </c>
      <c r="D72" s="113" t="s">
        <v>31</v>
      </c>
      <c r="E72" s="109">
        <v>3400</v>
      </c>
      <c r="F72" s="109">
        <v>3880</v>
      </c>
      <c r="G72" s="84" t="s">
        <v>15</v>
      </c>
      <c r="H72" s="79" t="s">
        <v>40</v>
      </c>
      <c r="I72" s="99" t="s">
        <v>16</v>
      </c>
      <c r="J72" s="99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1" s="15" customFormat="1" ht="12" customHeight="1">
      <c r="A73" s="106"/>
      <c r="B73" s="143"/>
      <c r="C73" s="117"/>
      <c r="D73" s="113"/>
      <c r="E73" s="109"/>
      <c r="F73" s="109"/>
      <c r="G73" s="84" t="s">
        <v>17</v>
      </c>
      <c r="H73" s="79" t="s">
        <v>23</v>
      </c>
      <c r="I73" s="99"/>
      <c r="J73" s="99"/>
    </row>
    <row r="74" spans="1:21" s="1" customFormat="1" ht="14.25" customHeight="1">
      <c r="A74" s="106">
        <v>32</v>
      </c>
      <c r="B74" s="118" t="s">
        <v>61</v>
      </c>
      <c r="C74" s="117">
        <f>[32]kuesioner!$K$87</f>
        <v>89.001086956521732</v>
      </c>
      <c r="D74" s="113" t="s">
        <v>31</v>
      </c>
      <c r="E74" s="109">
        <v>3362</v>
      </c>
      <c r="F74" s="109">
        <v>3986</v>
      </c>
      <c r="G74" s="87" t="s">
        <v>15</v>
      </c>
      <c r="H74" s="79" t="s">
        <v>81</v>
      </c>
      <c r="I74" s="99" t="s">
        <v>16</v>
      </c>
      <c r="J74" s="99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1" s="1" customFormat="1" ht="14.25" customHeight="1">
      <c r="A75" s="106"/>
      <c r="B75" s="118"/>
      <c r="C75" s="117"/>
      <c r="D75" s="113"/>
      <c r="E75" s="109"/>
      <c r="F75" s="109"/>
      <c r="G75" s="88" t="s">
        <v>17</v>
      </c>
      <c r="H75" s="79" t="s">
        <v>21</v>
      </c>
      <c r="I75" s="99"/>
      <c r="J75" s="99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1" s="1" customFormat="1" ht="15" customHeight="1">
      <c r="A76" s="106">
        <v>33</v>
      </c>
      <c r="B76" s="144" t="s">
        <v>62</v>
      </c>
      <c r="C76" s="117">
        <f>[33]kuesioner!$K$67</f>
        <v>87.523499999999999</v>
      </c>
      <c r="D76" s="113" t="s">
        <v>19</v>
      </c>
      <c r="E76" s="109">
        <v>3180</v>
      </c>
      <c r="F76" s="109">
        <v>4000</v>
      </c>
      <c r="G76" s="84" t="s">
        <v>15</v>
      </c>
      <c r="H76" s="79" t="s">
        <v>29</v>
      </c>
      <c r="I76" s="108" t="s">
        <v>16</v>
      </c>
      <c r="J76" s="108"/>
    </row>
    <row r="77" spans="1:21" s="1" customFormat="1" ht="15" customHeight="1">
      <c r="A77" s="106"/>
      <c r="B77" s="144"/>
      <c r="C77" s="117"/>
      <c r="D77" s="113"/>
      <c r="E77" s="109"/>
      <c r="F77" s="109"/>
      <c r="G77" s="84" t="s">
        <v>17</v>
      </c>
      <c r="H77" s="79" t="s">
        <v>23</v>
      </c>
      <c r="I77" s="108"/>
      <c r="J77" s="108"/>
    </row>
    <row r="78" spans="1:21">
      <c r="A78" s="99">
        <v>34</v>
      </c>
      <c r="B78" s="118" t="s">
        <v>63</v>
      </c>
      <c r="C78" s="117">
        <f>[34]kuesioner!$K$67</f>
        <v>90.07650000000001</v>
      </c>
      <c r="D78" s="113" t="s">
        <v>31</v>
      </c>
      <c r="E78" s="109">
        <v>3280</v>
      </c>
      <c r="F78" s="109">
        <v>3920</v>
      </c>
      <c r="G78" s="89" t="s">
        <v>15</v>
      </c>
      <c r="H78" s="79" t="s">
        <v>40</v>
      </c>
      <c r="I78" s="99" t="s">
        <v>16</v>
      </c>
      <c r="J78" s="99"/>
    </row>
    <row r="79" spans="1:21">
      <c r="A79" s="99"/>
      <c r="B79" s="118"/>
      <c r="C79" s="117"/>
      <c r="D79" s="113"/>
      <c r="E79" s="109"/>
      <c r="F79" s="109"/>
      <c r="G79" s="89" t="s">
        <v>52</v>
      </c>
      <c r="H79" s="79" t="s">
        <v>23</v>
      </c>
      <c r="I79" s="99"/>
      <c r="J79" s="99"/>
    </row>
    <row r="80" spans="1:21" s="1" customFormat="1" ht="13.5" customHeight="1">
      <c r="A80" s="106">
        <v>35</v>
      </c>
      <c r="B80" s="118" t="s">
        <v>64</v>
      </c>
      <c r="C80" s="140">
        <f>[35]kuesioner!$K$67</f>
        <v>90.631499999999988</v>
      </c>
      <c r="D80" s="113" t="s">
        <v>31</v>
      </c>
      <c r="E80" s="109">
        <v>3380</v>
      </c>
      <c r="F80" s="109">
        <v>4000</v>
      </c>
      <c r="G80" s="84" t="s">
        <v>15</v>
      </c>
      <c r="H80" s="79" t="s">
        <v>40</v>
      </c>
      <c r="I80" s="99" t="s">
        <v>16</v>
      </c>
      <c r="J80" s="99"/>
    </row>
    <row r="81" spans="1:21" s="1" customFormat="1" ht="12.75" customHeight="1">
      <c r="A81" s="106"/>
      <c r="B81" s="118"/>
      <c r="C81" s="140"/>
      <c r="D81" s="113"/>
      <c r="E81" s="109"/>
      <c r="F81" s="109"/>
      <c r="G81" s="84" t="s">
        <v>17</v>
      </c>
      <c r="H81" s="79" t="s">
        <v>33</v>
      </c>
      <c r="I81" s="99"/>
      <c r="J81" s="99"/>
    </row>
    <row r="82" spans="1:21" s="1" customFormat="1">
      <c r="A82" s="106">
        <v>36</v>
      </c>
      <c r="B82" s="144" t="s">
        <v>65</v>
      </c>
      <c r="C82" s="140">
        <f>[36]kuesioner!$K$42</f>
        <v>91.02000000000001</v>
      </c>
      <c r="D82" s="113" t="s">
        <v>31</v>
      </c>
      <c r="E82" s="109">
        <v>3400</v>
      </c>
      <c r="F82" s="109">
        <v>4000</v>
      </c>
      <c r="G82" s="87" t="s">
        <v>15</v>
      </c>
      <c r="H82" s="79" t="s">
        <v>29</v>
      </c>
      <c r="I82" s="99" t="s">
        <v>16</v>
      </c>
      <c r="J82" s="99"/>
    </row>
    <row r="83" spans="1:21" s="1" customFormat="1">
      <c r="A83" s="106"/>
      <c r="B83" s="144"/>
      <c r="C83" s="140"/>
      <c r="D83" s="113"/>
      <c r="E83" s="109"/>
      <c r="F83" s="109"/>
      <c r="G83" s="84" t="s">
        <v>17</v>
      </c>
      <c r="H83" s="79" t="s">
        <v>33</v>
      </c>
      <c r="I83" s="99"/>
      <c r="J83" s="99"/>
    </row>
    <row r="84" spans="1:21" s="1" customFormat="1">
      <c r="A84" s="106">
        <v>37</v>
      </c>
      <c r="B84" s="118" t="s">
        <v>66</v>
      </c>
      <c r="C84" s="117">
        <f>[37]kuesioner!$K$117</f>
        <v>83.194500000000005</v>
      </c>
      <c r="D84" s="113" t="s">
        <v>19</v>
      </c>
      <c r="E84" s="109">
        <v>3100</v>
      </c>
      <c r="F84" s="109">
        <v>3990</v>
      </c>
      <c r="G84" s="87" t="s">
        <v>15</v>
      </c>
      <c r="H84" s="79" t="s">
        <v>32</v>
      </c>
      <c r="I84" s="99" t="s">
        <v>16</v>
      </c>
      <c r="J84" s="99"/>
      <c r="M84" s="15"/>
      <c r="R84" s="27"/>
    </row>
    <row r="85" spans="1:21" s="1" customFormat="1">
      <c r="A85" s="106"/>
      <c r="B85" s="118"/>
      <c r="C85" s="117"/>
      <c r="D85" s="113"/>
      <c r="E85" s="109"/>
      <c r="F85" s="109"/>
      <c r="G85" s="87" t="s">
        <v>17</v>
      </c>
      <c r="H85" s="79" t="s">
        <v>33</v>
      </c>
      <c r="I85" s="99"/>
      <c r="J85" s="99"/>
      <c r="M85" s="15"/>
      <c r="R85" s="27"/>
    </row>
    <row r="86" spans="1:21" s="1" customFormat="1">
      <c r="A86" s="106">
        <v>38</v>
      </c>
      <c r="B86" s="118" t="s">
        <v>67</v>
      </c>
      <c r="C86" s="117">
        <f>[38]kuesioner!$K$117</f>
        <v>93.045749999999998</v>
      </c>
      <c r="D86" s="113" t="s">
        <v>31</v>
      </c>
      <c r="E86" s="109">
        <v>3590</v>
      </c>
      <c r="F86" s="109">
        <v>4000</v>
      </c>
      <c r="G86" s="87" t="s">
        <v>15</v>
      </c>
      <c r="H86" s="79" t="s">
        <v>40</v>
      </c>
      <c r="I86" s="99" t="s">
        <v>16</v>
      </c>
      <c r="J86" s="99"/>
      <c r="U86" s="40"/>
    </row>
    <row r="87" spans="1:21" s="1" customFormat="1">
      <c r="A87" s="106"/>
      <c r="B87" s="118"/>
      <c r="C87" s="117"/>
      <c r="D87" s="113"/>
      <c r="E87" s="109"/>
      <c r="F87" s="109"/>
      <c r="G87" s="87"/>
      <c r="H87" s="79" t="s">
        <v>20</v>
      </c>
      <c r="I87" s="99"/>
      <c r="J87" s="99"/>
      <c r="U87" s="40"/>
    </row>
    <row r="88" spans="1:21" s="1" customFormat="1">
      <c r="A88" s="106"/>
      <c r="B88" s="118"/>
      <c r="C88" s="117"/>
      <c r="D88" s="113"/>
      <c r="E88" s="109"/>
      <c r="F88" s="109"/>
      <c r="G88" s="84" t="s">
        <v>17</v>
      </c>
      <c r="H88" s="79" t="s">
        <v>33</v>
      </c>
      <c r="I88" s="99"/>
      <c r="J88" s="99"/>
      <c r="M88" s="1" t="s">
        <v>77</v>
      </c>
    </row>
    <row r="89" spans="1:21" s="48" customFormat="1" ht="12.75" customHeight="1">
      <c r="A89" s="158">
        <v>39</v>
      </c>
      <c r="B89" s="143" t="s">
        <v>68</v>
      </c>
      <c r="C89" s="140">
        <f>[39]kuesioner!$K$68</f>
        <v>90.520499999999998</v>
      </c>
      <c r="D89" s="113" t="s">
        <v>31</v>
      </c>
      <c r="E89" s="112">
        <v>3320</v>
      </c>
      <c r="F89" s="112">
        <v>4000</v>
      </c>
      <c r="G89" s="90" t="s">
        <v>15</v>
      </c>
      <c r="H89" s="79" t="s">
        <v>40</v>
      </c>
      <c r="I89" s="105" t="s">
        <v>16</v>
      </c>
      <c r="J89" s="107"/>
    </row>
    <row r="90" spans="1:21" s="48" customFormat="1" ht="13.5" customHeight="1">
      <c r="A90" s="158"/>
      <c r="B90" s="143"/>
      <c r="C90" s="140"/>
      <c r="D90" s="113"/>
      <c r="E90" s="112"/>
      <c r="F90" s="112"/>
      <c r="G90" s="90" t="s">
        <v>17</v>
      </c>
      <c r="H90" s="82" t="s">
        <v>23</v>
      </c>
      <c r="I90" s="105"/>
      <c r="J90" s="107"/>
    </row>
    <row r="91" spans="1:21" s="1" customFormat="1">
      <c r="A91" s="106">
        <v>40</v>
      </c>
      <c r="B91" s="118" t="s">
        <v>69</v>
      </c>
      <c r="C91" s="117">
        <f>[40]kuesioner!$K$77</f>
        <v>92.13000000000001</v>
      </c>
      <c r="D91" s="113" t="s">
        <v>31</v>
      </c>
      <c r="E91" s="109">
        <v>3467</v>
      </c>
      <c r="F91" s="109">
        <v>4000</v>
      </c>
      <c r="G91" s="87" t="s">
        <v>15</v>
      </c>
      <c r="H91" s="79" t="s">
        <v>20</v>
      </c>
      <c r="I91" s="106" t="s">
        <v>16</v>
      </c>
      <c r="J91" s="99"/>
    </row>
    <row r="92" spans="1:21" s="1" customFormat="1">
      <c r="A92" s="106"/>
      <c r="B92" s="118"/>
      <c r="C92" s="117"/>
      <c r="D92" s="113"/>
      <c r="E92" s="109"/>
      <c r="F92" s="109"/>
      <c r="G92" s="87" t="s">
        <v>17</v>
      </c>
      <c r="H92" s="79" t="s">
        <v>78</v>
      </c>
      <c r="I92" s="106"/>
      <c r="J92" s="99"/>
    </row>
    <row r="93" spans="1:21" s="1" customFormat="1" ht="10.5" customHeight="1">
      <c r="A93" s="159">
        <v>41</v>
      </c>
      <c r="B93" s="118" t="s">
        <v>70</v>
      </c>
      <c r="C93" s="140">
        <f>[41]kuesioner!$K$67</f>
        <v>95.682000000000016</v>
      </c>
      <c r="D93" s="113" t="s">
        <v>31</v>
      </c>
      <c r="E93" s="109">
        <v>3420</v>
      </c>
      <c r="F93" s="109">
        <v>4000</v>
      </c>
      <c r="G93" s="84" t="s">
        <v>15</v>
      </c>
      <c r="H93" s="81" t="s">
        <v>38</v>
      </c>
      <c r="I93" s="99" t="s">
        <v>16</v>
      </c>
      <c r="J93" s="99"/>
    </row>
    <row r="94" spans="1:21" s="1" customFormat="1" ht="10.5" customHeight="1">
      <c r="A94" s="159"/>
      <c r="B94" s="118"/>
      <c r="C94" s="140"/>
      <c r="D94" s="113"/>
      <c r="E94" s="109"/>
      <c r="F94" s="109"/>
      <c r="G94" s="84" t="s">
        <v>17</v>
      </c>
      <c r="H94" s="81" t="s">
        <v>32</v>
      </c>
      <c r="I94" s="99"/>
      <c r="J94" s="99"/>
    </row>
    <row r="95" spans="1:21" s="1" customFormat="1" ht="14.25" customHeight="1">
      <c r="A95" s="106">
        <v>42</v>
      </c>
      <c r="B95" s="118" t="s">
        <v>71</v>
      </c>
      <c r="C95" s="117">
        <f>[42]kuesioner!$K$35</f>
        <v>86.487500000000011</v>
      </c>
      <c r="D95" s="113" t="s">
        <v>19</v>
      </c>
      <c r="E95" s="109">
        <v>3222</v>
      </c>
      <c r="F95" s="109">
        <v>4000</v>
      </c>
      <c r="G95" s="84" t="s">
        <v>15</v>
      </c>
      <c r="H95" s="79" t="s">
        <v>21</v>
      </c>
      <c r="I95" s="99" t="s">
        <v>16</v>
      </c>
      <c r="J95" s="99"/>
      <c r="M95" s="40"/>
    </row>
    <row r="96" spans="1:21" s="1" customFormat="1" ht="14.25" customHeight="1">
      <c r="A96" s="106"/>
      <c r="B96" s="118"/>
      <c r="C96" s="117"/>
      <c r="D96" s="113"/>
      <c r="E96" s="109"/>
      <c r="F96" s="109"/>
      <c r="G96" s="84" t="s">
        <v>17</v>
      </c>
      <c r="H96" s="79" t="s">
        <v>78</v>
      </c>
      <c r="I96" s="99"/>
      <c r="J96" s="99"/>
      <c r="M96" s="40"/>
    </row>
    <row r="97" spans="1:11">
      <c r="A97" s="19"/>
      <c r="B97" s="20" t="s">
        <v>72</v>
      </c>
      <c r="C97" s="91">
        <f>SUM(C9:C96)</f>
        <v>3755.334180224655</v>
      </c>
      <c r="D97" s="114" t="s">
        <v>31</v>
      </c>
      <c r="E97" s="92"/>
      <c r="F97" s="92"/>
      <c r="G97" s="93"/>
      <c r="H97" s="94"/>
      <c r="I97" s="95"/>
      <c r="J97" s="95"/>
    </row>
    <row r="98" spans="1:11">
      <c r="A98" s="21"/>
      <c r="B98" s="20" t="s">
        <v>73</v>
      </c>
      <c r="C98" s="75">
        <f>C97/42</f>
        <v>89.412718576777507</v>
      </c>
      <c r="D98" s="114"/>
      <c r="E98" s="92"/>
      <c r="F98" s="92"/>
      <c r="G98" s="93"/>
      <c r="H98" s="94"/>
      <c r="I98" s="95"/>
      <c r="J98" s="95"/>
    </row>
    <row r="99" spans="1:11" ht="15.75" customHeight="1">
      <c r="A99" s="111" t="s">
        <v>74</v>
      </c>
      <c r="B99" s="111"/>
      <c r="C99" s="111"/>
      <c r="D99" s="111"/>
      <c r="E99" s="111"/>
      <c r="F99" s="111"/>
      <c r="G99" s="111"/>
      <c r="H99" s="111"/>
      <c r="I99" s="111"/>
      <c r="J99" s="111"/>
      <c r="K99" s="3"/>
    </row>
    <row r="100" spans="1:11" ht="15.75" customHeight="1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3"/>
    </row>
    <row r="101" spans="1:11">
      <c r="A101" s="3"/>
      <c r="C101" s="23">
        <f>SUM(C9:C96)</f>
        <v>3755.334180224655</v>
      </c>
      <c r="D101" s="23"/>
      <c r="E101" s="24"/>
      <c r="F101" s="24"/>
      <c r="G101" s="24"/>
      <c r="H101" s="25"/>
      <c r="I101" s="22"/>
      <c r="J101" s="22"/>
    </row>
    <row r="102" spans="1:11">
      <c r="C102" s="23"/>
      <c r="D102" s="23"/>
      <c r="E102" s="24"/>
      <c r="F102" s="24"/>
      <c r="G102" s="24"/>
      <c r="H102" s="25"/>
      <c r="I102" s="22"/>
      <c r="J102" s="22"/>
    </row>
    <row r="103" spans="1:11">
      <c r="C103" s="26"/>
      <c r="D103" s="26"/>
      <c r="E103" s="26"/>
      <c r="F103" s="26"/>
      <c r="H103" s="3"/>
    </row>
    <row r="104" spans="1:11">
      <c r="C104" s="26"/>
      <c r="D104" s="26"/>
      <c r="E104" s="26"/>
      <c r="F104" s="26"/>
      <c r="H104" s="27"/>
    </row>
    <row r="105" spans="1:11">
      <c r="C105" s="26"/>
      <c r="D105" s="26"/>
      <c r="E105" s="26"/>
      <c r="F105" s="26"/>
      <c r="H105" s="28"/>
    </row>
    <row r="106" spans="1:11" ht="13.5" customHeight="1">
      <c r="C106" s="29"/>
      <c r="D106" s="30"/>
      <c r="E106" s="26"/>
      <c r="F106" s="26"/>
      <c r="H106" s="31"/>
    </row>
    <row r="107" spans="1:11">
      <c r="C107" s="29"/>
      <c r="D107" s="32"/>
      <c r="E107" s="26"/>
      <c r="F107" s="26"/>
      <c r="H107" s="33"/>
    </row>
    <row r="108" spans="1:11" ht="15.75" customHeight="1">
      <c r="C108" s="29"/>
      <c r="D108" s="29"/>
      <c r="E108" s="26"/>
      <c r="F108" s="26"/>
      <c r="H108" s="34"/>
    </row>
    <row r="109" spans="1:11" ht="12.75" customHeight="1">
      <c r="C109" s="26"/>
      <c r="D109" s="26"/>
      <c r="E109" s="26"/>
      <c r="F109" s="26"/>
      <c r="H109" s="34"/>
    </row>
    <row r="110" spans="1:11">
      <c r="C110" s="26"/>
      <c r="D110" s="26"/>
      <c r="E110" s="26"/>
      <c r="F110" s="26"/>
      <c r="H110" s="35"/>
    </row>
    <row r="111" spans="1:11" ht="19.5" customHeight="1">
      <c r="C111" s="26"/>
      <c r="D111" s="29"/>
      <c r="E111" s="32"/>
      <c r="F111" s="32"/>
      <c r="G111" s="32"/>
      <c r="H111" s="36"/>
    </row>
    <row r="112" spans="1:11" ht="19.5" customHeight="1">
      <c r="B112" s="145"/>
      <c r="C112" s="116"/>
      <c r="D112" s="115"/>
      <c r="E112" s="110"/>
      <c r="F112" s="110"/>
      <c r="G112" s="37"/>
      <c r="H112" s="38"/>
    </row>
    <row r="113" spans="1:21" s="3" customFormat="1" ht="24.95" customHeight="1">
      <c r="A113" s="4"/>
      <c r="B113" s="145"/>
      <c r="C113" s="116"/>
      <c r="D113" s="115"/>
      <c r="E113" s="110"/>
      <c r="F113" s="110"/>
      <c r="G113" s="37"/>
      <c r="H113" s="38"/>
      <c r="I113" s="4"/>
      <c r="J113" s="4"/>
      <c r="M113" s="17"/>
      <c r="N113" s="39"/>
      <c r="O113" s="39"/>
      <c r="P113" s="39"/>
      <c r="Q113" s="39"/>
      <c r="R113" s="41"/>
      <c r="S113" s="41"/>
      <c r="T113" s="42"/>
      <c r="U113" s="15"/>
    </row>
    <row r="114" spans="1:21" ht="24.95" customHeight="1">
      <c r="C114" s="26"/>
      <c r="D114" s="29"/>
      <c r="E114" s="32"/>
      <c r="F114" s="32"/>
      <c r="G114" s="32"/>
      <c r="H114" s="3"/>
      <c r="M114" s="17"/>
      <c r="N114" s="39"/>
      <c r="O114" s="39"/>
      <c r="P114" s="39"/>
      <c r="Q114" s="39"/>
      <c r="R114" s="41"/>
      <c r="S114" s="41"/>
      <c r="T114" s="42"/>
      <c r="U114" s="15"/>
    </row>
    <row r="115" spans="1:21">
      <c r="C115" s="26"/>
      <c r="D115" s="29"/>
      <c r="E115" s="32"/>
      <c r="F115" s="32"/>
      <c r="G115" s="32"/>
      <c r="H115" s="3"/>
      <c r="M115" s="15"/>
      <c r="N115" s="15"/>
      <c r="O115" s="15"/>
      <c r="P115" s="15"/>
      <c r="Q115" s="15"/>
      <c r="R115" s="41"/>
      <c r="S115" s="15"/>
      <c r="T115" s="42"/>
      <c r="U115" s="15"/>
    </row>
    <row r="116" spans="1:21">
      <c r="C116" s="26"/>
      <c r="D116" s="29"/>
      <c r="E116" s="30"/>
      <c r="F116" s="30"/>
      <c r="G116" s="30"/>
      <c r="H116" s="3"/>
      <c r="M116" s="17"/>
      <c r="N116" s="39"/>
      <c r="O116" s="39"/>
      <c r="P116" s="39"/>
      <c r="Q116" s="39"/>
      <c r="R116" s="41"/>
      <c r="S116" s="41"/>
      <c r="T116" s="15"/>
      <c r="U116" s="15"/>
    </row>
    <row r="117" spans="1:21">
      <c r="C117" s="26"/>
      <c r="D117" s="29"/>
      <c r="E117" s="32"/>
      <c r="F117" s="32"/>
      <c r="G117" s="32"/>
      <c r="H117" s="3"/>
      <c r="M117" s="17"/>
      <c r="N117" s="39"/>
      <c r="O117" s="39"/>
      <c r="P117" s="39"/>
      <c r="Q117" s="39"/>
      <c r="R117" s="41"/>
      <c r="S117" s="41"/>
      <c r="T117" s="15"/>
      <c r="U117" s="15"/>
    </row>
    <row r="118" spans="1:21">
      <c r="C118" s="26"/>
      <c r="D118" s="29"/>
      <c r="E118" s="32"/>
      <c r="F118" s="32"/>
      <c r="G118" s="32"/>
      <c r="H118" s="3"/>
      <c r="M118" s="15"/>
      <c r="N118" s="15"/>
      <c r="O118" s="15"/>
      <c r="P118" s="15"/>
      <c r="Q118" s="15"/>
      <c r="R118" s="41"/>
      <c r="S118" s="15"/>
      <c r="T118" s="42"/>
      <c r="U118" s="15"/>
    </row>
    <row r="119" spans="1:21">
      <c r="C119" s="26"/>
      <c r="D119" s="29"/>
      <c r="E119" s="32"/>
      <c r="F119" s="32"/>
      <c r="G119" s="32"/>
      <c r="H119" s="3"/>
      <c r="M119" s="15"/>
      <c r="N119" s="15"/>
      <c r="O119" s="15"/>
      <c r="P119" s="15"/>
      <c r="Q119" s="15"/>
      <c r="R119" s="41"/>
      <c r="S119" s="15"/>
      <c r="T119" s="42"/>
      <c r="U119" s="15"/>
    </row>
    <row r="120" spans="1:21">
      <c r="C120" s="26"/>
      <c r="D120" s="29"/>
      <c r="E120" s="32"/>
      <c r="F120" s="32"/>
      <c r="G120" s="32"/>
      <c r="H120" s="3"/>
      <c r="M120" s="15"/>
      <c r="N120" s="39"/>
      <c r="O120" s="39"/>
      <c r="P120" s="39"/>
      <c r="Q120" s="39"/>
      <c r="R120" s="41"/>
      <c r="S120" s="41"/>
      <c r="T120" s="42"/>
      <c r="U120" s="15"/>
    </row>
    <row r="121" spans="1:21">
      <c r="C121" s="26"/>
      <c r="D121" s="29"/>
      <c r="E121" s="32"/>
      <c r="F121" s="32"/>
      <c r="G121" s="32"/>
      <c r="H121" s="3"/>
      <c r="M121" s="15"/>
      <c r="N121" s="39"/>
      <c r="O121" s="39"/>
      <c r="P121" s="39"/>
      <c r="Q121" s="39"/>
      <c r="R121" s="41"/>
      <c r="S121" s="41"/>
      <c r="T121" s="42"/>
      <c r="U121" s="15"/>
    </row>
    <row r="122" spans="1:21">
      <c r="C122" s="26"/>
      <c r="D122" s="29"/>
      <c r="E122" s="32"/>
      <c r="F122" s="32"/>
      <c r="G122" s="32"/>
      <c r="H122" s="3"/>
      <c r="M122" s="15"/>
      <c r="N122" s="39"/>
      <c r="O122" s="39"/>
      <c r="P122" s="39"/>
      <c r="Q122" s="39"/>
      <c r="R122" s="41"/>
      <c r="S122" s="41"/>
      <c r="T122" s="42"/>
      <c r="U122" s="15"/>
    </row>
    <row r="123" spans="1:21">
      <c r="C123" s="26"/>
      <c r="D123" s="29"/>
      <c r="E123" s="30"/>
      <c r="F123" s="30"/>
      <c r="G123" s="30"/>
      <c r="H123" s="3"/>
      <c r="M123" s="15"/>
      <c r="N123" s="39"/>
      <c r="O123" s="39"/>
      <c r="P123" s="39"/>
      <c r="Q123" s="39"/>
      <c r="R123" s="41"/>
      <c r="S123" s="41"/>
      <c r="T123" s="42"/>
      <c r="U123" s="15"/>
    </row>
    <row r="124" spans="1:21">
      <c r="C124" s="26"/>
      <c r="D124" s="29"/>
      <c r="E124" s="30"/>
      <c r="F124" s="30"/>
      <c r="G124" s="30"/>
      <c r="H124" s="3"/>
      <c r="M124" s="15"/>
      <c r="N124" s="39"/>
      <c r="O124" s="39"/>
      <c r="P124" s="39"/>
      <c r="Q124" s="39"/>
      <c r="R124" s="41"/>
      <c r="S124" s="41"/>
      <c r="T124" s="42"/>
      <c r="U124" s="15"/>
    </row>
    <row r="125" spans="1:21">
      <c r="C125" s="26"/>
      <c r="D125" s="29"/>
      <c r="E125" s="32"/>
      <c r="F125" s="32"/>
      <c r="G125" s="32"/>
      <c r="H125" s="3"/>
      <c r="M125" s="15"/>
      <c r="N125" s="15"/>
      <c r="O125" s="15"/>
      <c r="P125" s="15"/>
      <c r="Q125" s="15"/>
      <c r="R125" s="41"/>
      <c r="S125" s="15"/>
      <c r="T125" s="42"/>
      <c r="U125" s="15"/>
    </row>
    <row r="126" spans="1:21">
      <c r="C126" s="26"/>
      <c r="D126" s="29"/>
      <c r="E126" s="30"/>
      <c r="F126" s="30"/>
      <c r="G126" s="30"/>
      <c r="H126" s="43"/>
      <c r="M126" s="3"/>
      <c r="N126" s="3"/>
      <c r="O126" s="3"/>
      <c r="P126" s="3"/>
      <c r="Q126" s="3"/>
      <c r="R126" s="3"/>
      <c r="S126" s="3"/>
      <c r="T126" s="3"/>
      <c r="U126" s="3"/>
    </row>
    <row r="127" spans="1:21">
      <c r="C127" s="26"/>
      <c r="D127" s="29"/>
      <c r="E127" s="32"/>
      <c r="F127" s="32"/>
      <c r="G127" s="32"/>
      <c r="H127" s="36"/>
      <c r="M127" s="3"/>
      <c r="N127" s="3"/>
      <c r="O127" s="3"/>
      <c r="P127" s="3"/>
      <c r="Q127" s="3"/>
      <c r="R127" s="3"/>
      <c r="S127" s="3"/>
      <c r="T127" s="3"/>
      <c r="U127" s="3"/>
    </row>
    <row r="128" spans="1:21">
      <c r="C128" s="26"/>
      <c r="D128" s="29"/>
      <c r="E128" s="32"/>
      <c r="F128" s="32"/>
      <c r="G128" s="32"/>
      <c r="H128" s="44"/>
      <c r="M128" s="3"/>
      <c r="N128" s="3"/>
      <c r="O128" s="3"/>
      <c r="P128" s="3"/>
      <c r="Q128" s="3"/>
      <c r="R128" s="3"/>
      <c r="S128" s="3"/>
      <c r="T128" s="3"/>
      <c r="U128" s="3"/>
    </row>
    <row r="129" spans="3:21">
      <c r="C129" s="26"/>
      <c r="D129" s="29"/>
      <c r="E129" s="30"/>
      <c r="F129" s="30"/>
      <c r="G129" s="30"/>
      <c r="H129" s="5"/>
      <c r="M129" s="3"/>
      <c r="N129" s="3"/>
      <c r="O129" s="3"/>
      <c r="P129" s="3"/>
      <c r="Q129" s="3"/>
      <c r="R129" s="3"/>
      <c r="S129" s="3"/>
      <c r="T129" s="3"/>
      <c r="U129" s="3"/>
    </row>
    <row r="130" spans="3:21">
      <c r="C130" s="26"/>
      <c r="D130" s="29"/>
      <c r="E130" s="32"/>
      <c r="F130" s="32"/>
      <c r="G130" s="32"/>
      <c r="H130" s="5"/>
      <c r="M130" s="3"/>
      <c r="N130" s="3"/>
      <c r="O130" s="3"/>
      <c r="P130" s="3"/>
      <c r="Q130" s="3"/>
      <c r="R130" s="3"/>
      <c r="S130" s="3"/>
      <c r="T130" s="3"/>
      <c r="U130" s="3"/>
    </row>
    <row r="131" spans="3:21">
      <c r="C131" s="26"/>
      <c r="D131" s="29"/>
      <c r="E131" s="32"/>
      <c r="F131" s="32"/>
      <c r="G131" s="32"/>
      <c r="H131" s="36"/>
      <c r="M131" s="3"/>
      <c r="N131" s="3"/>
      <c r="O131" s="3"/>
      <c r="P131" s="3"/>
      <c r="Q131" s="3"/>
      <c r="R131" s="3"/>
      <c r="S131" s="3"/>
      <c r="T131" s="3"/>
      <c r="U131" s="3"/>
    </row>
    <row r="132" spans="3:21">
      <c r="C132" s="26"/>
      <c r="D132" s="29"/>
      <c r="E132" s="32"/>
      <c r="F132" s="32"/>
      <c r="G132" s="32"/>
      <c r="H132" s="36"/>
      <c r="M132" s="3"/>
      <c r="N132" s="3"/>
      <c r="O132" s="3"/>
      <c r="P132" s="3"/>
      <c r="Q132" s="3"/>
      <c r="R132" s="3"/>
      <c r="S132" s="3"/>
      <c r="T132" s="3"/>
      <c r="U132" s="3"/>
    </row>
    <row r="133" spans="3:21">
      <c r="C133" s="26"/>
      <c r="D133" s="29"/>
      <c r="E133" s="32"/>
      <c r="F133" s="32"/>
      <c r="G133" s="32"/>
      <c r="H133" s="44"/>
      <c r="M133" s="3"/>
      <c r="N133" s="3"/>
      <c r="O133" s="3"/>
      <c r="P133" s="3"/>
      <c r="Q133" s="3"/>
      <c r="R133" s="3"/>
      <c r="S133" s="3"/>
      <c r="T133" s="3"/>
      <c r="U133" s="3"/>
    </row>
    <row r="134" spans="3:21">
      <c r="C134" s="26"/>
      <c r="D134" s="29"/>
      <c r="E134" s="32"/>
      <c r="F134" s="32"/>
      <c r="G134" s="32"/>
      <c r="H134" s="5"/>
      <c r="M134" s="3"/>
      <c r="N134" s="3"/>
      <c r="O134" s="3"/>
      <c r="P134" s="3"/>
      <c r="Q134" s="3"/>
      <c r="R134" s="3"/>
      <c r="S134" s="3"/>
      <c r="T134" s="3"/>
      <c r="U134" s="3"/>
    </row>
    <row r="135" spans="3:21">
      <c r="C135" s="26"/>
      <c r="D135" s="29"/>
      <c r="E135" s="32"/>
      <c r="F135" s="32"/>
      <c r="G135" s="32"/>
      <c r="H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3:21">
      <c r="C136" s="26"/>
      <c r="D136" s="29"/>
      <c r="E136" s="32"/>
      <c r="F136" s="32"/>
      <c r="G136" s="32"/>
      <c r="H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3:21">
      <c r="C137" s="26"/>
      <c r="D137" s="29"/>
      <c r="E137" s="32"/>
      <c r="F137" s="32"/>
      <c r="G137" s="32"/>
      <c r="H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3:21">
      <c r="C138" s="26"/>
      <c r="D138" s="29"/>
      <c r="E138" s="32"/>
      <c r="F138" s="32"/>
      <c r="G138" s="32"/>
      <c r="H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3:21">
      <c r="C139" s="26"/>
      <c r="D139" s="29"/>
      <c r="E139" s="32"/>
      <c r="F139" s="32"/>
      <c r="G139" s="32"/>
      <c r="H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3:21">
      <c r="C140" s="26"/>
      <c r="D140" s="29"/>
      <c r="E140" s="32"/>
      <c r="F140" s="32"/>
      <c r="G140" s="32"/>
      <c r="H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3:21">
      <c r="C141" s="26"/>
      <c r="D141" s="29"/>
      <c r="E141" s="32"/>
      <c r="F141" s="32"/>
      <c r="G141" s="32"/>
      <c r="H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3:21">
      <c r="C142" s="26"/>
      <c r="D142" s="29"/>
      <c r="E142" s="32"/>
      <c r="F142" s="32"/>
      <c r="G142" s="32"/>
      <c r="H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3:21">
      <c r="C143" s="26"/>
      <c r="D143" s="29"/>
      <c r="E143" s="32"/>
      <c r="F143" s="32"/>
      <c r="G143" s="32"/>
      <c r="H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3:21">
      <c r="C144" s="26"/>
      <c r="D144" s="29"/>
      <c r="E144" s="30"/>
      <c r="F144" s="30"/>
      <c r="G144" s="30"/>
      <c r="H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3:21">
      <c r="C145" s="26"/>
      <c r="D145" s="29"/>
      <c r="E145" s="30"/>
      <c r="F145" s="30"/>
      <c r="G145" s="30"/>
      <c r="H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3:21">
      <c r="C146" s="26"/>
      <c r="D146" s="29"/>
      <c r="E146" s="30"/>
      <c r="F146" s="30"/>
      <c r="G146" s="30"/>
      <c r="H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3:21">
      <c r="C147" s="26"/>
      <c r="D147" s="29"/>
      <c r="E147" s="32"/>
      <c r="F147" s="30"/>
      <c r="G147" s="30"/>
      <c r="H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3:21">
      <c r="C148" s="26"/>
      <c r="D148" s="29"/>
      <c r="E148" s="45"/>
      <c r="F148" s="45"/>
      <c r="G148" s="45"/>
      <c r="H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3:21">
      <c r="C149" s="26"/>
      <c r="D149" s="29"/>
      <c r="E149" s="46"/>
      <c r="F149" s="46"/>
      <c r="G149" s="46"/>
      <c r="H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3:21">
      <c r="C150" s="26"/>
      <c r="D150" s="29"/>
      <c r="E150" s="45"/>
      <c r="F150" s="45"/>
      <c r="G150" s="45"/>
      <c r="H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3:21">
      <c r="C151" s="26"/>
      <c r="D151" s="29"/>
      <c r="E151" s="32"/>
      <c r="F151" s="32"/>
      <c r="G151" s="32"/>
      <c r="H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3:21">
      <c r="C152" s="26"/>
      <c r="D152" s="29"/>
      <c r="E152" s="32"/>
      <c r="F152" s="32"/>
      <c r="G152" s="32"/>
      <c r="H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3:21">
      <c r="C153" s="26"/>
      <c r="D153" s="29"/>
      <c r="E153" s="30"/>
      <c r="F153" s="30"/>
      <c r="G153" s="30"/>
      <c r="H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3:21">
      <c r="C154" s="26"/>
      <c r="D154" s="29"/>
      <c r="E154" s="30"/>
      <c r="F154" s="30"/>
      <c r="G154" s="30"/>
      <c r="H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3:21">
      <c r="C155" s="26"/>
      <c r="D155" s="29"/>
      <c r="E155" s="30"/>
      <c r="F155" s="30"/>
      <c r="G155" s="30"/>
      <c r="H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3:21">
      <c r="C156" s="26"/>
      <c r="D156" s="29"/>
      <c r="E156" s="32"/>
      <c r="F156" s="32"/>
      <c r="G156" s="32"/>
      <c r="H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3:21">
      <c r="C157" s="26"/>
      <c r="D157" s="29"/>
      <c r="E157" s="32"/>
      <c r="F157" s="32"/>
      <c r="G157" s="32"/>
      <c r="H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3:21">
      <c r="C158" s="26"/>
      <c r="D158" s="29"/>
      <c r="E158" s="30"/>
      <c r="F158" s="30"/>
      <c r="G158" s="30"/>
      <c r="H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3:21">
      <c r="C159" s="26"/>
      <c r="D159" s="29"/>
      <c r="E159" s="30"/>
      <c r="F159" s="30"/>
      <c r="G159" s="30"/>
      <c r="H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3:21">
      <c r="C160" s="26"/>
      <c r="D160" s="29"/>
      <c r="E160" s="30"/>
      <c r="F160" s="30"/>
      <c r="G160" s="30"/>
      <c r="H160" s="3"/>
    </row>
    <row r="161" spans="3:8">
      <c r="C161" s="26"/>
      <c r="D161" s="29"/>
      <c r="E161" s="30"/>
      <c r="F161" s="30"/>
      <c r="G161" s="30"/>
      <c r="H161" s="3"/>
    </row>
    <row r="162" spans="3:8">
      <c r="C162" s="26"/>
      <c r="D162" s="29"/>
      <c r="E162" s="30"/>
      <c r="F162" s="30"/>
      <c r="G162" s="30"/>
      <c r="H162" s="3"/>
    </row>
    <row r="163" spans="3:8">
      <c r="C163" s="26"/>
      <c r="D163" s="29"/>
      <c r="E163" s="30"/>
      <c r="F163" s="30"/>
      <c r="G163" s="30"/>
      <c r="H163" s="3"/>
    </row>
    <row r="164" spans="3:8">
      <c r="C164" s="26"/>
      <c r="D164" s="29"/>
      <c r="E164" s="30"/>
      <c r="F164" s="30"/>
      <c r="G164" s="30"/>
      <c r="H164" s="3"/>
    </row>
    <row r="165" spans="3:8">
      <c r="C165" s="26"/>
      <c r="D165" s="29"/>
      <c r="E165" s="30"/>
      <c r="F165" s="30"/>
      <c r="G165" s="30"/>
      <c r="H165" s="3"/>
    </row>
    <row r="166" spans="3:8">
      <c r="C166" s="26"/>
      <c r="D166" s="29"/>
      <c r="E166" s="30"/>
      <c r="F166" s="30"/>
      <c r="G166" s="30"/>
      <c r="H166" s="3"/>
    </row>
    <row r="167" spans="3:8">
      <c r="C167" s="26"/>
      <c r="D167" s="29"/>
      <c r="E167" s="30"/>
      <c r="F167" s="30"/>
      <c r="G167" s="30"/>
      <c r="H167" s="3"/>
    </row>
    <row r="168" spans="3:8">
      <c r="C168" s="26"/>
      <c r="D168" s="29"/>
      <c r="E168" s="30"/>
      <c r="F168" s="30"/>
      <c r="G168" s="30"/>
      <c r="H168" s="3"/>
    </row>
    <row r="169" spans="3:8">
      <c r="C169" s="26"/>
      <c r="D169" s="29"/>
      <c r="E169" s="30"/>
      <c r="F169" s="30"/>
      <c r="G169" s="30"/>
      <c r="H169" s="3"/>
    </row>
    <row r="170" spans="3:8">
      <c r="C170" s="26"/>
      <c r="D170" s="29"/>
      <c r="E170" s="30"/>
      <c r="F170" s="30"/>
      <c r="G170" s="30"/>
      <c r="H170" s="3"/>
    </row>
    <row r="171" spans="3:8">
      <c r="C171" s="26"/>
      <c r="D171" s="29"/>
      <c r="E171" s="30"/>
      <c r="F171" s="30"/>
      <c r="G171" s="30"/>
      <c r="H171" s="3"/>
    </row>
    <row r="172" spans="3:8">
      <c r="C172" s="26"/>
      <c r="D172" s="29"/>
      <c r="E172" s="30"/>
      <c r="F172" s="30"/>
      <c r="G172" s="30"/>
      <c r="H172" s="3"/>
    </row>
    <row r="173" spans="3:8">
      <c r="C173" s="26"/>
      <c r="D173" s="29"/>
      <c r="E173" s="32"/>
      <c r="F173" s="32"/>
      <c r="G173" s="32"/>
      <c r="H173" s="3"/>
    </row>
    <row r="174" spans="3:8">
      <c r="C174" s="26"/>
      <c r="D174" s="29"/>
      <c r="E174" s="32"/>
      <c r="F174" s="32"/>
      <c r="G174" s="32"/>
      <c r="H174" s="3"/>
    </row>
    <row r="175" spans="3:8">
      <c r="C175" s="26"/>
      <c r="D175" s="29"/>
      <c r="E175" s="32"/>
      <c r="F175" s="32"/>
      <c r="G175" s="32"/>
      <c r="H175" s="3"/>
    </row>
    <row r="176" spans="3:8">
      <c r="C176" s="26"/>
      <c r="D176" s="29"/>
      <c r="E176" s="32"/>
      <c r="F176" s="32"/>
      <c r="G176" s="32"/>
      <c r="H176" s="3"/>
    </row>
    <row r="177" spans="3:8">
      <c r="C177" s="26"/>
      <c r="D177" s="29"/>
      <c r="E177" s="30"/>
      <c r="F177" s="30"/>
      <c r="G177" s="30"/>
      <c r="H177" s="3"/>
    </row>
    <row r="178" spans="3:8">
      <c r="C178" s="26"/>
      <c r="D178" s="29"/>
      <c r="E178" s="29"/>
      <c r="F178" s="29"/>
      <c r="G178" s="3"/>
      <c r="H178" s="3"/>
    </row>
    <row r="179" spans="3:8">
      <c r="C179" s="26"/>
      <c r="D179" s="29"/>
      <c r="E179" s="29"/>
      <c r="F179" s="29"/>
      <c r="G179" s="3"/>
      <c r="H179" s="3"/>
    </row>
    <row r="180" spans="3:8">
      <c r="C180" s="26"/>
      <c r="D180" s="29"/>
      <c r="E180" s="29"/>
      <c r="F180" s="29"/>
      <c r="G180" s="3"/>
      <c r="H180" s="3"/>
    </row>
    <row r="181" spans="3:8">
      <c r="C181" s="26"/>
      <c r="D181" s="29"/>
      <c r="E181" s="29"/>
      <c r="F181" s="29"/>
      <c r="G181" s="3"/>
      <c r="H181" s="3"/>
    </row>
    <row r="182" spans="3:8">
      <c r="C182" s="26"/>
      <c r="D182" s="29"/>
      <c r="E182" s="29"/>
      <c r="F182" s="29"/>
      <c r="G182" s="3"/>
      <c r="H182" s="3"/>
    </row>
    <row r="183" spans="3:8">
      <c r="C183" s="26"/>
      <c r="D183" s="26"/>
      <c r="E183" s="26"/>
      <c r="F183" s="26"/>
      <c r="H183" s="3"/>
    </row>
    <row r="184" spans="3:8">
      <c r="C184" s="26"/>
      <c r="D184" s="26"/>
      <c r="E184" s="26"/>
      <c r="F184" s="26"/>
    </row>
    <row r="185" spans="3:8">
      <c r="C185" s="26"/>
      <c r="D185" s="26"/>
      <c r="E185" s="26"/>
      <c r="F185" s="26"/>
    </row>
    <row r="186" spans="3:8">
      <c r="C186" s="26"/>
      <c r="D186" s="26"/>
      <c r="E186" s="26"/>
      <c r="F186" s="26"/>
    </row>
    <row r="187" spans="3:8">
      <c r="C187" s="26"/>
      <c r="D187" s="26"/>
      <c r="E187" s="26"/>
      <c r="F187" s="26"/>
    </row>
    <row r="188" spans="3:8">
      <c r="C188" s="26"/>
      <c r="D188" s="26"/>
      <c r="E188" s="26"/>
      <c r="F188" s="26"/>
    </row>
    <row r="189" spans="3:8">
      <c r="C189" s="26"/>
      <c r="D189" s="26"/>
      <c r="E189" s="26"/>
      <c r="F189" s="26"/>
    </row>
    <row r="190" spans="3:8">
      <c r="C190" s="26"/>
      <c r="D190" s="26"/>
      <c r="E190" s="26"/>
      <c r="F190" s="26"/>
    </row>
    <row r="191" spans="3:8">
      <c r="C191" s="26"/>
      <c r="D191" s="26"/>
      <c r="E191" s="26"/>
      <c r="F191" s="26"/>
    </row>
    <row r="192" spans="3:8">
      <c r="C192" s="26"/>
      <c r="D192" s="26"/>
      <c r="E192" s="26"/>
      <c r="F192" s="26"/>
    </row>
    <row r="193" spans="3:6">
      <c r="C193" s="26"/>
      <c r="D193" s="26"/>
      <c r="E193" s="26"/>
      <c r="F193" s="26"/>
    </row>
    <row r="194" spans="3:6">
      <c r="C194" s="26"/>
      <c r="D194" s="26"/>
      <c r="E194" s="26"/>
      <c r="F194" s="26"/>
    </row>
  </sheetData>
  <mergeCells count="350">
    <mergeCell ref="E70:E71"/>
    <mergeCell ref="F70:F71"/>
    <mergeCell ref="E15:E16"/>
    <mergeCell ref="C15:C16"/>
    <mergeCell ref="A1:J1"/>
    <mergeCell ref="A2:J2"/>
    <mergeCell ref="A3:J3"/>
    <mergeCell ref="I5:J5"/>
    <mergeCell ref="I6:J6"/>
    <mergeCell ref="A5:A8"/>
    <mergeCell ref="A9:A10"/>
    <mergeCell ref="A11:A12"/>
    <mergeCell ref="A13:A14"/>
    <mergeCell ref="I9:I10"/>
    <mergeCell ref="I11:I12"/>
    <mergeCell ref="I13:I14"/>
    <mergeCell ref="G7:H8"/>
    <mergeCell ref="E5:H6"/>
    <mergeCell ref="D5:D8"/>
    <mergeCell ref="D9:D10"/>
    <mergeCell ref="D11:D12"/>
    <mergeCell ref="D13:D14"/>
    <mergeCell ref="F9:F10"/>
    <mergeCell ref="F11:F12"/>
    <mergeCell ref="F13:F14"/>
    <mergeCell ref="E9:E10"/>
    <mergeCell ref="E11:E12"/>
    <mergeCell ref="E13:E14"/>
    <mergeCell ref="A15:A16"/>
    <mergeCell ref="A17:A18"/>
    <mergeCell ref="A19:A20"/>
    <mergeCell ref="A21:A24"/>
    <mergeCell ref="A25:A26"/>
    <mergeCell ref="F15:F16"/>
    <mergeCell ref="A27:A28"/>
    <mergeCell ref="A29:A30"/>
    <mergeCell ref="D17:D18"/>
    <mergeCell ref="D19:D20"/>
    <mergeCell ref="D21:D24"/>
    <mergeCell ref="D25:D26"/>
    <mergeCell ref="D15:D16"/>
    <mergeCell ref="E17:E18"/>
    <mergeCell ref="E19:E20"/>
    <mergeCell ref="E21:E24"/>
    <mergeCell ref="E25:E26"/>
    <mergeCell ref="E27:E28"/>
    <mergeCell ref="D27:D28"/>
    <mergeCell ref="D29:D30"/>
    <mergeCell ref="E29:E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5"/>
    <mergeCell ref="A66:A67"/>
    <mergeCell ref="A68:A69"/>
    <mergeCell ref="A72:A73"/>
    <mergeCell ref="A74:A75"/>
    <mergeCell ref="A76:A77"/>
    <mergeCell ref="A78:A79"/>
    <mergeCell ref="A80:A81"/>
    <mergeCell ref="A82:A83"/>
    <mergeCell ref="A70:A71"/>
    <mergeCell ref="A84:A85"/>
    <mergeCell ref="A86:A88"/>
    <mergeCell ref="A89:A90"/>
    <mergeCell ref="A91:A92"/>
    <mergeCell ref="A93:A94"/>
    <mergeCell ref="A95:A96"/>
    <mergeCell ref="B5:B8"/>
    <mergeCell ref="B9:B10"/>
    <mergeCell ref="B11:B12"/>
    <mergeCell ref="B13:B14"/>
    <mergeCell ref="B15:B16"/>
    <mergeCell ref="B17:B18"/>
    <mergeCell ref="B19:B20"/>
    <mergeCell ref="B21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9:B50"/>
    <mergeCell ref="B51:B52"/>
    <mergeCell ref="B53:B54"/>
    <mergeCell ref="B55:B56"/>
    <mergeCell ref="B57:B58"/>
    <mergeCell ref="B59:B60"/>
    <mergeCell ref="B61:B62"/>
    <mergeCell ref="B63:B65"/>
    <mergeCell ref="B93:B94"/>
    <mergeCell ref="B95:B96"/>
    <mergeCell ref="B112:B113"/>
    <mergeCell ref="C5:C8"/>
    <mergeCell ref="C9:C10"/>
    <mergeCell ref="C11:C12"/>
    <mergeCell ref="C13:C14"/>
    <mergeCell ref="C17:C18"/>
    <mergeCell ref="C19:C20"/>
    <mergeCell ref="C21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B66:B67"/>
    <mergeCell ref="B82:B83"/>
    <mergeCell ref="B45:B46"/>
    <mergeCell ref="B47:B48"/>
    <mergeCell ref="B86:B88"/>
    <mergeCell ref="C91:C92"/>
    <mergeCell ref="C93:C94"/>
    <mergeCell ref="D82:D83"/>
    <mergeCell ref="D84:D85"/>
    <mergeCell ref="D63:D65"/>
    <mergeCell ref="C70:C71"/>
    <mergeCell ref="D70:D71"/>
    <mergeCell ref="B89:B90"/>
    <mergeCell ref="B91:B92"/>
    <mergeCell ref="B68:B69"/>
    <mergeCell ref="B72:B73"/>
    <mergeCell ref="B74:B75"/>
    <mergeCell ref="B76:B77"/>
    <mergeCell ref="B78:B79"/>
    <mergeCell ref="B80:B81"/>
    <mergeCell ref="B70:B71"/>
    <mergeCell ref="D89:D90"/>
    <mergeCell ref="D80:D81"/>
    <mergeCell ref="D86:D88"/>
    <mergeCell ref="C89:C90"/>
    <mergeCell ref="D72:D73"/>
    <mergeCell ref="D74:D75"/>
    <mergeCell ref="D76:D77"/>
    <mergeCell ref="D78:D79"/>
    <mergeCell ref="D68:D69"/>
    <mergeCell ref="D66:D67"/>
    <mergeCell ref="E61:E6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D51:D52"/>
    <mergeCell ref="D53:D54"/>
    <mergeCell ref="E57:E58"/>
    <mergeCell ref="D57:D58"/>
    <mergeCell ref="D59:D60"/>
    <mergeCell ref="D61:D62"/>
    <mergeCell ref="C95:C96"/>
    <mergeCell ref="C61:C62"/>
    <mergeCell ref="C63:C65"/>
    <mergeCell ref="C66:C67"/>
    <mergeCell ref="C68:C69"/>
    <mergeCell ref="C72:C73"/>
    <mergeCell ref="C74:C75"/>
    <mergeCell ref="C76:C77"/>
    <mergeCell ref="C78:C79"/>
    <mergeCell ref="C80:C81"/>
    <mergeCell ref="C82:C83"/>
    <mergeCell ref="C84:C85"/>
    <mergeCell ref="E31:E32"/>
    <mergeCell ref="E33:E34"/>
    <mergeCell ref="E35:E36"/>
    <mergeCell ref="E37:E38"/>
    <mergeCell ref="E39:E40"/>
    <mergeCell ref="E41:E42"/>
    <mergeCell ref="E43:E44"/>
    <mergeCell ref="E45:E46"/>
    <mergeCell ref="D55:D56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E76:E77"/>
    <mergeCell ref="E78:E79"/>
    <mergeCell ref="E80:E81"/>
    <mergeCell ref="E82:E83"/>
    <mergeCell ref="F17:F18"/>
    <mergeCell ref="F19:F20"/>
    <mergeCell ref="F21:F24"/>
    <mergeCell ref="F25:F26"/>
    <mergeCell ref="F27:F28"/>
    <mergeCell ref="F45:F46"/>
    <mergeCell ref="F47:F48"/>
    <mergeCell ref="F49:F50"/>
    <mergeCell ref="F29:F30"/>
    <mergeCell ref="F31:F32"/>
    <mergeCell ref="F33:F34"/>
    <mergeCell ref="F35:F36"/>
    <mergeCell ref="F37:F38"/>
    <mergeCell ref="F39:F40"/>
    <mergeCell ref="F41:F42"/>
    <mergeCell ref="F43:F44"/>
    <mergeCell ref="E66:E67"/>
    <mergeCell ref="E59:E60"/>
    <mergeCell ref="E63:E65"/>
    <mergeCell ref="E55:E56"/>
    <mergeCell ref="E72:E73"/>
    <mergeCell ref="E47:E48"/>
    <mergeCell ref="E49:E50"/>
    <mergeCell ref="E51:E52"/>
    <mergeCell ref="E53:E54"/>
    <mergeCell ref="F86:F88"/>
    <mergeCell ref="F89:F90"/>
    <mergeCell ref="F66:F67"/>
    <mergeCell ref="F68:F69"/>
    <mergeCell ref="F72:F73"/>
    <mergeCell ref="F51:F52"/>
    <mergeCell ref="F53:F54"/>
    <mergeCell ref="F55:F56"/>
    <mergeCell ref="F57:F58"/>
    <mergeCell ref="F59:F60"/>
    <mergeCell ref="F61:F62"/>
    <mergeCell ref="F63:F65"/>
    <mergeCell ref="F74:F75"/>
    <mergeCell ref="F76:F77"/>
    <mergeCell ref="F78:F79"/>
    <mergeCell ref="F80:F81"/>
    <mergeCell ref="F82:F83"/>
    <mergeCell ref="E68:E69"/>
    <mergeCell ref="E74:E75"/>
    <mergeCell ref="F93:F94"/>
    <mergeCell ref="F95:F96"/>
    <mergeCell ref="F112:F113"/>
    <mergeCell ref="A99:J100"/>
    <mergeCell ref="E84:E85"/>
    <mergeCell ref="E86:E88"/>
    <mergeCell ref="E89:E90"/>
    <mergeCell ref="E91:E92"/>
    <mergeCell ref="E93:E94"/>
    <mergeCell ref="E95:E96"/>
    <mergeCell ref="E112:E113"/>
    <mergeCell ref="D91:D92"/>
    <mergeCell ref="D93:D94"/>
    <mergeCell ref="D95:D96"/>
    <mergeCell ref="D97:D98"/>
    <mergeCell ref="D112:D113"/>
    <mergeCell ref="C112:C113"/>
    <mergeCell ref="C86:C88"/>
    <mergeCell ref="I89:I90"/>
    <mergeCell ref="I91:I92"/>
    <mergeCell ref="I93:I94"/>
    <mergeCell ref="B84:B85"/>
    <mergeCell ref="I84:I85"/>
    <mergeCell ref="F84:F85"/>
    <mergeCell ref="I17:I18"/>
    <mergeCell ref="I19:I20"/>
    <mergeCell ref="I21:I24"/>
    <mergeCell ref="I25:I26"/>
    <mergeCell ref="I27:I28"/>
    <mergeCell ref="I29:I30"/>
    <mergeCell ref="I31:I32"/>
    <mergeCell ref="I33:I34"/>
    <mergeCell ref="F91:F92"/>
    <mergeCell ref="I74:I75"/>
    <mergeCell ref="I76:I77"/>
    <mergeCell ref="I78:I79"/>
    <mergeCell ref="I80:I81"/>
    <mergeCell ref="J31:J32"/>
    <mergeCell ref="J33:J34"/>
    <mergeCell ref="J35:J36"/>
    <mergeCell ref="J37:J38"/>
    <mergeCell ref="J39:J40"/>
    <mergeCell ref="J41:J42"/>
    <mergeCell ref="J43:J44"/>
    <mergeCell ref="J45:J46"/>
    <mergeCell ref="J84:J85"/>
    <mergeCell ref="J80:J81"/>
    <mergeCell ref="J82:J83"/>
    <mergeCell ref="J47:J48"/>
    <mergeCell ref="J49:J50"/>
    <mergeCell ref="J51:J52"/>
    <mergeCell ref="J66:J67"/>
    <mergeCell ref="J68:J69"/>
    <mergeCell ref="J70:J71"/>
    <mergeCell ref="J91:J92"/>
    <mergeCell ref="J78:J79"/>
    <mergeCell ref="J86:J88"/>
    <mergeCell ref="J89:J90"/>
    <mergeCell ref="I53:I54"/>
    <mergeCell ref="I55:I56"/>
    <mergeCell ref="I57:I58"/>
    <mergeCell ref="I59:I60"/>
    <mergeCell ref="I61:I62"/>
    <mergeCell ref="I63:I65"/>
    <mergeCell ref="I66:I67"/>
    <mergeCell ref="I68:I69"/>
    <mergeCell ref="J72:J73"/>
    <mergeCell ref="J74:J75"/>
    <mergeCell ref="J76:J77"/>
    <mergeCell ref="J53:J54"/>
    <mergeCell ref="J55:J56"/>
    <mergeCell ref="J59:J60"/>
    <mergeCell ref="J61:J62"/>
    <mergeCell ref="J63:J65"/>
    <mergeCell ref="J9:J10"/>
    <mergeCell ref="J13:J14"/>
    <mergeCell ref="J17:J18"/>
    <mergeCell ref="J19:J20"/>
    <mergeCell ref="J21:J24"/>
    <mergeCell ref="J25:J26"/>
    <mergeCell ref="J27:J28"/>
    <mergeCell ref="J29:J30"/>
    <mergeCell ref="I95:I96"/>
    <mergeCell ref="J93:J94"/>
    <mergeCell ref="J95:J96"/>
    <mergeCell ref="I86:I88"/>
    <mergeCell ref="I82:I83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70:I71"/>
    <mergeCell ref="I72:I73"/>
  </mergeCells>
  <printOptions horizontalCentered="1"/>
  <pageMargins left="1.2736220469999999" right="0.25" top="0.74803149606299202" bottom="0.47244094488188998" header="0.43307086614173201" footer="0.43307086614173201"/>
  <pageSetup paperSize="9" scale="60" orientation="portrait" r:id="rId1"/>
  <rowBreaks count="1" manualBreakCount="1">
    <brk id="99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Semester II</vt:lpstr>
      <vt:lpstr>'Semester II'!Print_Area</vt:lpstr>
      <vt:lpstr>'Semester 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USERPRATAMA</dc:creator>
  <cp:lastModifiedBy>sekretariatdaerah sekretariatdaerah</cp:lastModifiedBy>
  <cp:lastPrinted>2024-01-16T08:41:30Z</cp:lastPrinted>
  <dcterms:created xsi:type="dcterms:W3CDTF">2013-10-03T01:46:00Z</dcterms:created>
  <dcterms:modified xsi:type="dcterms:W3CDTF">2024-03-03T06:25:44Z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EF77FF1983534C00893898686DF63810</vt:lpwstr>
  </property>
  <property fmtid="{D5CDD505-2E9C-101B-9397-08002B2CF9AE}" pid="3" name="KSOProductBuildVer">
    <vt:lpwstr>1033-11.2.0.11440</vt:lpwstr>
  </property>
</Properties>
</file>